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Факультет_настройки" sheetId="1" r:id="rId1"/>
    <sheet name="Данные" sheetId="2" r:id="rId2"/>
    <sheet name="Промежуточная" sheetId="3" r:id="rId3"/>
    <sheet name="Итоговая" sheetId="4" r:id="rId4"/>
    <sheet name="Лист1" sheetId="5" r:id="rId5"/>
  </sheets>
  <definedNames>
    <definedName name="_xlfn.BAHTTEXT" hidden="1">#NAME?</definedName>
    <definedName name="_xlnm.Print_Area" localSheetId="1">'Данные'!$A$1:$J$50</definedName>
    <definedName name="_xlnm.Print_Area" localSheetId="3">'Итоговая'!$A$1:$H$71</definedName>
    <definedName name="_xlnm.Print_Area" localSheetId="0">'Факультет_настройки'!$A$1:$C$9</definedName>
  </definedNames>
  <calcPr fullCalcOnLoad="1"/>
</workbook>
</file>

<file path=xl/comments2.xml><?xml version="1.0" encoding="utf-8"?>
<comments xmlns="http://schemas.openxmlformats.org/spreadsheetml/2006/main">
  <authors>
    <author>Алексей</author>
    <author>Беседовский Алексей Николаевич</author>
  </authors>
  <commentList>
    <comment ref="C5" authorId="0">
      <text>
        <r>
          <rPr>
            <b/>
            <sz val="9"/>
            <rFont val="Tahoma"/>
            <family val="2"/>
          </rPr>
          <t>Алексей:</t>
        </r>
        <r>
          <rPr>
            <sz val="9"/>
            <rFont val="Tahoma"/>
            <family val="2"/>
          </rPr>
          <t xml:space="preserve">
Если заполнено это поле, то дальше будет выдаваться "Направление подготовки" и соответствующее его значение из этой ячейки</t>
        </r>
      </text>
    </comment>
    <comment ref="C6" authorId="0">
      <text>
        <r>
          <rPr>
            <b/>
            <sz val="9"/>
            <rFont val="Tahoma"/>
            <family val="2"/>
          </rPr>
          <t>Алексей:</t>
        </r>
        <r>
          <rPr>
            <sz val="9"/>
            <rFont val="Tahoma"/>
            <family val="2"/>
          </rPr>
          <t xml:space="preserve">
Если ячейка с направлением подготовки не заполнена, то будет выдаваться "Специальность" и значение из этой ячейки</t>
        </r>
      </text>
    </comment>
    <comment ref="H15" authorId="1">
      <text>
        <r>
          <rPr>
            <b/>
            <sz val="9"/>
            <rFont val="Tahoma"/>
            <family val="2"/>
          </rPr>
          <t>Информация для размышления. Ячейка заблокирована</t>
        </r>
      </text>
    </comment>
    <comment ref="J15" authorId="1">
      <text>
        <r>
          <rPr>
            <b/>
            <sz val="9"/>
            <rFont val="Tahoma"/>
            <family val="2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<sst xmlns="http://schemas.openxmlformats.org/spreadsheetml/2006/main" count="138" uniqueCount="107">
  <si>
    <t>Екзаменатор</t>
  </si>
  <si>
    <t>Викладач</t>
  </si>
  <si>
    <t>№ з/п</t>
  </si>
  <si>
    <t>Форма № Н-5.03</t>
  </si>
  <si>
    <r>
      <rPr>
        <sz val="8"/>
        <rFont val="Arial"/>
        <family val="2"/>
      </rPr>
      <t>Факультет</t>
    </r>
    <r>
      <rPr>
        <b/>
        <sz val="8"/>
        <rFont val="Arial"/>
        <family val="2"/>
      </rPr>
      <t xml:space="preserve"> </t>
    </r>
  </si>
  <si>
    <t>Курс</t>
  </si>
  <si>
    <t>Група</t>
  </si>
  <si>
    <t xml:space="preserve">з </t>
  </si>
  <si>
    <t>Форма семестрового контролю -</t>
  </si>
  <si>
    <t>Загальна кількість годин</t>
  </si>
  <si>
    <t>Сума балів за поточний контроль</t>
  </si>
  <si>
    <t>Бали отримані під час іспиту</t>
  </si>
  <si>
    <t>Підсумкова оцінка з дисципліни</t>
  </si>
  <si>
    <t>за національною шкалою</t>
  </si>
  <si>
    <t>за 100-бальною шкалою</t>
  </si>
  <si>
    <t>за шкалою ECTS</t>
  </si>
  <si>
    <t>Дата</t>
  </si>
  <si>
    <t>Прізвище та ініціали студента</t>
  </si>
  <si>
    <t>Екзаменатор (викладач)</t>
  </si>
  <si>
    <t>№ індивід. навчальн. плану</t>
  </si>
  <si>
    <t>Дисципліна</t>
  </si>
  <si>
    <t>Кількість годин</t>
  </si>
  <si>
    <t>Декан</t>
  </si>
  <si>
    <t>Підпис викладача</t>
  </si>
  <si>
    <t>Напрям підготовки (заповнюється для ОКР "бакалавр")</t>
  </si>
  <si>
    <t>Спеціальність (заповнюється для ОКР "магістр", "спеціаліст")</t>
  </si>
  <si>
    <t>Факультет</t>
  </si>
  <si>
    <t>Семестр</t>
  </si>
  <si>
    <t>Навчальний рік</t>
  </si>
  <si>
    <t>Форма семестрового контролю</t>
  </si>
  <si>
    <t>Екзамен</t>
  </si>
  <si>
    <r>
      <t xml:space="preserve">№ відомості </t>
    </r>
    <r>
      <rPr>
        <sz val="10"/>
        <rFont val="Arial"/>
        <family val="2"/>
      </rPr>
      <t>(можна залишити незаповненим)</t>
    </r>
  </si>
  <si>
    <t>ЗАГАЛЬНА середня за поточний контроль</t>
  </si>
  <si>
    <t>ВСЬОГО ОЦІНОК</t>
  </si>
  <si>
    <t>СУМА БАЛІВ</t>
  </si>
  <si>
    <t>ОЦІНКА ЗА НАЦІОНАЛЬНОЮ ШКАЛОЮ</t>
  </si>
  <si>
    <t>екзамен, диференційований залік</t>
  </si>
  <si>
    <t>недиференційований залік</t>
  </si>
  <si>
    <t>відмінно</t>
  </si>
  <si>
    <t>добре</t>
  </si>
  <si>
    <t>задовільно</t>
  </si>
  <si>
    <t>незадовільно</t>
  </si>
  <si>
    <t>не зараховано</t>
  </si>
  <si>
    <t>зараховано</t>
  </si>
  <si>
    <t>Підсумки складання екзамену (заліку)</t>
  </si>
  <si>
    <t>№ індивід. навчального плану</t>
  </si>
  <si>
    <t>Залік</t>
  </si>
  <si>
    <t>1 рік навчання ОКР "магістр"</t>
  </si>
  <si>
    <t>2 рік навчання ОКР "магістр"</t>
  </si>
  <si>
    <t>1 рік навчання ОКР "спеціаліст"</t>
  </si>
  <si>
    <t>40-59</t>
  </si>
  <si>
    <t>1-39</t>
  </si>
  <si>
    <t>ПМК</t>
  </si>
  <si>
    <t>КР (КП)</t>
  </si>
  <si>
    <t>Практика</t>
  </si>
  <si>
    <t>Экзамен</t>
  </si>
  <si>
    <t>Тек.контр</t>
  </si>
  <si>
    <t>за 5-бальною шкалою</t>
  </si>
  <si>
    <t>Бали за поточний контроль, КР, ПР, ДІ …</t>
  </si>
  <si>
    <t>A</t>
  </si>
  <si>
    <t>B</t>
  </si>
  <si>
    <t>C</t>
  </si>
  <si>
    <t>D</t>
  </si>
  <si>
    <t>E</t>
  </si>
  <si>
    <t>FX</t>
  </si>
  <si>
    <t>F</t>
  </si>
  <si>
    <t>90-100</t>
  </si>
  <si>
    <t>82-89</t>
  </si>
  <si>
    <t>74-81</t>
  </si>
  <si>
    <t>64-73</t>
  </si>
  <si>
    <t>60-63</t>
  </si>
  <si>
    <t>МІНІСТЕРСТВО ОСВІТИ І НАУКИ УКРАЇНИ</t>
  </si>
  <si>
    <t>ДЕК</t>
  </si>
  <si>
    <t>8.05010101 "Інформаційні управляючі системи та технології"</t>
  </si>
  <si>
    <t>6.030502 "Економічна кібернетика"</t>
  </si>
  <si>
    <t>6.030506 "Прикладна статистика"</t>
  </si>
  <si>
    <t>6.050101 "Комп'ютерні науки"</t>
  </si>
  <si>
    <t>6.051501 "Видавничо-поліграфічна справа"</t>
  </si>
  <si>
    <t>8.03050201 "Економічна кібернетика"</t>
  </si>
  <si>
    <t>8.03050601 "Прикладна статистика"</t>
  </si>
  <si>
    <t>8.05010105 "Комп'ютерний еколого-економічний моніторинг"</t>
  </si>
  <si>
    <t>7.05010101 "Інформаційні управляючі системи та технології"</t>
  </si>
  <si>
    <t>8.05150102 "Технології електронних мультимедійних видань"</t>
  </si>
  <si>
    <t>7.05150102 "Технології електронних мультимедійних видань"</t>
  </si>
  <si>
    <t>8.05150103 "Комп'ютерні технології та системи видавничо-поліграфічних виробництв"</t>
  </si>
  <si>
    <t>8.18010024 "Прикладна економіка"</t>
  </si>
  <si>
    <t>Декан факультету</t>
  </si>
  <si>
    <t>Міжнародних економічних відносин</t>
  </si>
  <si>
    <t>6.030503 "Міжнародна економіка"</t>
  </si>
  <si>
    <t>6.030601 "Менеджмент"</t>
  </si>
  <si>
    <t>6.140103 "Туризм"</t>
  </si>
  <si>
    <t>6.030501 "Економічна теорія"</t>
  </si>
  <si>
    <t>8.03050301 "Міжнародна економіка"</t>
  </si>
  <si>
    <t>8.14010301 "Туризмознавство"</t>
  </si>
  <si>
    <t>8.03050101 "Економічна теорія"</t>
  </si>
  <si>
    <t>8.03060104 "Менеджмент зовнішньоекономічної діяльності"</t>
  </si>
  <si>
    <t>ХАРКІВСЬКИЙ НАЦІОНАЛЬНИЙ ЕКОНОМІЧНИЙ УНІВЕРСИТЕТ ІМЕНІ СЕМЕНА КУЗНЕЦЯ</t>
  </si>
  <si>
    <t>2018 - 2019</t>
  </si>
  <si>
    <t>2019 - 2020</t>
  </si>
  <si>
    <t>2020 - 2021</t>
  </si>
  <si>
    <t>2021 - 2022</t>
  </si>
  <si>
    <t>2022 - 2023</t>
  </si>
  <si>
    <t>2023 - 2024</t>
  </si>
  <si>
    <t>2024 - 2025</t>
  </si>
  <si>
    <t>Шталь Т.В.</t>
  </si>
  <si>
    <t>6.06.051.130.19.1</t>
  </si>
  <si>
    <t>051 "Економіка" ОПП "Міжнародна економіка"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</si>
</sst>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dd/mm/yy;@"/>
    <numFmt numFmtId="198" formatCode="[$-FC22]d\ mmmm\ yyyy&quot; р.&quot;;@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u val="singleAccounting"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Accounting"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u val="single"/>
      <sz val="6"/>
      <color indexed="12"/>
      <name val="Arial Cyr"/>
      <family val="2"/>
    </font>
    <font>
      <sz val="10"/>
      <name val="Arial Cyr"/>
      <family val="2"/>
    </font>
    <font>
      <u val="single"/>
      <sz val="6"/>
      <color indexed="20"/>
      <name val="Arial Cyr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18" fillId="29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7" fontId="13" fillId="0" borderId="11" xfId="0" applyNumberFormat="1" applyFont="1" applyBorder="1" applyAlignment="1">
      <alignment horizontal="center" vertical="center"/>
    </xf>
    <xf numFmtId="19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8" fillId="1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textRotation="90" wrapText="1"/>
    </xf>
    <xf numFmtId="0" fontId="0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2" fillId="0" borderId="11" xfId="63" applyFont="1" applyBorder="1" applyAlignment="1">
      <alignment wrapText="1"/>
      <protection/>
    </xf>
    <xf numFmtId="0" fontId="1" fillId="0" borderId="11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" fontId="0" fillId="0" borderId="16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_Данные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36" zoomScaleSheetLayoutView="136" zoomScalePageLayoutView="0" workbookViewId="0" topLeftCell="A1">
      <selection activeCell="B8" sqref="B8"/>
    </sheetView>
  </sheetViews>
  <sheetFormatPr defaultColWidth="9.140625" defaultRowHeight="12.75"/>
  <cols>
    <col min="1" max="1" width="32.00390625" style="0" customWidth="1"/>
    <col min="2" max="2" width="36.57421875" style="0" customWidth="1"/>
    <col min="5" max="5" width="9.140625" style="0" customWidth="1"/>
    <col min="6" max="6" width="11.7109375" style="0" customWidth="1"/>
    <col min="7" max="7" width="9.140625" style="0" customWidth="1"/>
    <col min="8" max="8" width="16.140625" style="0" customWidth="1"/>
  </cols>
  <sheetData>
    <row r="1" spans="1:3" ht="12.75">
      <c r="A1" s="61"/>
      <c r="B1" s="61"/>
      <c r="C1" s="61"/>
    </row>
    <row r="2" spans="1:3" ht="21" customHeight="1">
      <c r="A2" s="62" t="s">
        <v>26</v>
      </c>
      <c r="B2" s="48" t="s">
        <v>87</v>
      </c>
      <c r="C2" s="61"/>
    </row>
    <row r="3" spans="1:3" ht="12.75">
      <c r="A3" s="61"/>
      <c r="B3" s="61"/>
      <c r="C3" s="61"/>
    </row>
    <row r="4" spans="1:3" ht="21" customHeight="1">
      <c r="A4" s="62" t="s">
        <v>22</v>
      </c>
      <c r="B4" s="48" t="s">
        <v>104</v>
      </c>
      <c r="C4" s="61"/>
    </row>
    <row r="5" spans="1:3" ht="12.75">
      <c r="A5" s="61"/>
      <c r="B5" s="61"/>
      <c r="C5" s="61"/>
    </row>
    <row r="6" spans="1:7" ht="21" customHeight="1">
      <c r="A6" s="62" t="s">
        <v>28</v>
      </c>
      <c r="B6" s="48" t="s">
        <v>98</v>
      </c>
      <c r="C6" s="61"/>
      <c r="F6" s="16" t="s">
        <v>97</v>
      </c>
      <c r="G6" s="16">
        <v>1</v>
      </c>
    </row>
    <row r="7" spans="1:7" ht="12.75">
      <c r="A7" s="61"/>
      <c r="B7" s="61"/>
      <c r="C7" s="61"/>
      <c r="F7" s="16" t="s">
        <v>98</v>
      </c>
      <c r="G7">
        <v>2</v>
      </c>
    </row>
    <row r="8" spans="1:6" ht="12.75">
      <c r="A8" s="62" t="s">
        <v>27</v>
      </c>
      <c r="B8" s="48">
        <v>2</v>
      </c>
      <c r="C8" s="61"/>
      <c r="F8" s="16" t="s">
        <v>99</v>
      </c>
    </row>
    <row r="9" spans="1:6" ht="12.75">
      <c r="A9" s="61"/>
      <c r="B9" s="61"/>
      <c r="C9" s="61"/>
      <c r="F9" s="16" t="s">
        <v>100</v>
      </c>
    </row>
    <row r="10" ht="12.75">
      <c r="F10" s="16" t="s">
        <v>101</v>
      </c>
    </row>
    <row r="11" spans="1:6" ht="12.75">
      <c r="A11" s="79" t="s">
        <v>92</v>
      </c>
      <c r="B11" s="1"/>
      <c r="F11" s="16" t="s">
        <v>102</v>
      </c>
    </row>
    <row r="12" spans="1:6" ht="12.75">
      <c r="A12" s="79" t="s">
        <v>95</v>
      </c>
      <c r="B12" s="1"/>
      <c r="F12" s="16" t="s">
        <v>103</v>
      </c>
    </row>
    <row r="13" spans="1:2" ht="12.75">
      <c r="A13" s="79" t="s">
        <v>93</v>
      </c>
      <c r="B13" s="1"/>
    </row>
    <row r="14" spans="1:2" ht="12.75">
      <c r="A14" s="79" t="s">
        <v>94</v>
      </c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79" t="s">
        <v>88</v>
      </c>
      <c r="B17" s="1"/>
    </row>
    <row r="18" spans="1:2" ht="12.75">
      <c r="A18" s="79" t="s">
        <v>89</v>
      </c>
      <c r="B18" s="1"/>
    </row>
    <row r="19" spans="1:2" ht="12.75">
      <c r="A19" s="79" t="s">
        <v>90</v>
      </c>
      <c r="B19" s="1"/>
    </row>
    <row r="20" spans="1:2" ht="12.75">
      <c r="A20" s="79" t="s">
        <v>91</v>
      </c>
      <c r="B20" s="1"/>
    </row>
  </sheetData>
  <sheetProtection selectLockedCells="1"/>
  <dataValidations count="4">
    <dataValidation type="textLength" operator="greaterThanOrEqual" showInputMessage="1" showErrorMessage="1" error="Надо ввести значение" sqref="B2">
      <formula1>1</formula1>
    </dataValidation>
    <dataValidation type="textLength" operator="greaterThanOrEqual" allowBlank="1" showInputMessage="1" showErrorMessage="1" error="Надо ввести значение" sqref="B4">
      <formula1>1</formula1>
    </dataValidation>
    <dataValidation type="list" allowBlank="1" showInputMessage="1" showErrorMessage="1" error="Семестр может быть или 1-й или 2-й. Введите соответствующее целое число" sqref="B8">
      <formula1>$G$6:$G$7</formula1>
    </dataValidation>
    <dataValidation type="list" operator="greaterThanOrEqual" allowBlank="1" showInputMessage="1" showErrorMessage="1" error="Надо ввести значение" sqref="B6">
      <formula1>$F$6:$F$19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SheetLayoutView="100" zoomScalePageLayoutView="0" workbookViewId="0" topLeftCell="A1">
      <selection activeCell="C8" sqref="C8:H8"/>
    </sheetView>
  </sheetViews>
  <sheetFormatPr defaultColWidth="9.140625" defaultRowHeight="12.75"/>
  <cols>
    <col min="1" max="1" width="2.8515625" style="0" customWidth="1"/>
    <col min="2" max="2" width="43.7109375" style="0" customWidth="1"/>
    <col min="3" max="3" width="10.28125" style="77" customWidth="1"/>
    <col min="4" max="7" width="6.7109375" style="77" customWidth="1"/>
    <col min="8" max="8" width="7.8515625" style="77" customWidth="1"/>
    <col min="9" max="9" width="6.00390625" style="0" customWidth="1"/>
    <col min="10" max="10" width="6.140625" style="0" customWidth="1"/>
    <col min="11" max="11" width="12.421875" style="0" hidden="1" customWidth="1"/>
    <col min="12" max="12" width="8.28125" style="0" hidden="1" customWidth="1"/>
    <col min="13" max="13" width="7.8515625" style="0" hidden="1" customWidth="1"/>
    <col min="14" max="15" width="9.140625" style="0" hidden="1" customWidth="1"/>
    <col min="16" max="16" width="16.28125" style="0" hidden="1" customWidth="1"/>
    <col min="17" max="30" width="9.140625" style="0" hidden="1" customWidth="1"/>
    <col min="31" max="31" width="0" style="0" hidden="1" customWidth="1"/>
  </cols>
  <sheetData>
    <row r="1" spans="3:8" ht="5.25" customHeight="1">
      <c r="C1" s="70"/>
      <c r="D1" s="70"/>
      <c r="E1" s="70"/>
      <c r="F1" s="70"/>
      <c r="G1" s="70"/>
      <c r="H1" s="70"/>
    </row>
    <row r="2" spans="2:26" ht="25.5" customHeight="1">
      <c r="B2" s="34" t="s">
        <v>20</v>
      </c>
      <c r="C2" s="99"/>
      <c r="D2" s="99"/>
      <c r="E2" s="99"/>
      <c r="F2" s="99"/>
      <c r="G2" s="99"/>
      <c r="H2" s="99"/>
      <c r="Y2" t="s">
        <v>74</v>
      </c>
      <c r="Z2" t="s">
        <v>78</v>
      </c>
    </row>
    <row r="3" spans="2:26" ht="18.75" customHeight="1">
      <c r="B3" s="34" t="s">
        <v>0</v>
      </c>
      <c r="C3" s="99"/>
      <c r="D3" s="99"/>
      <c r="E3" s="99"/>
      <c r="F3" s="99"/>
      <c r="G3" s="99"/>
      <c r="H3" s="99"/>
      <c r="I3" s="32"/>
      <c r="J3" s="89"/>
      <c r="K3" s="90"/>
      <c r="L3" s="85"/>
      <c r="M3" s="85"/>
      <c r="N3" s="57" t="s">
        <v>55</v>
      </c>
      <c r="O3" s="58">
        <v>0.5</v>
      </c>
      <c r="T3" s="16"/>
      <c r="U3" s="58">
        <v>1</v>
      </c>
      <c r="Y3" t="s">
        <v>75</v>
      </c>
      <c r="Z3" t="s">
        <v>79</v>
      </c>
    </row>
    <row r="4" spans="2:26" ht="36" customHeight="1">
      <c r="B4" s="34" t="s">
        <v>1</v>
      </c>
      <c r="C4" s="99"/>
      <c r="D4" s="99"/>
      <c r="E4" s="99"/>
      <c r="F4" s="99"/>
      <c r="G4" s="99"/>
      <c r="H4" s="99"/>
      <c r="I4" s="32"/>
      <c r="J4" s="89"/>
      <c r="K4" s="90"/>
      <c r="L4" s="52"/>
      <c r="M4" s="54"/>
      <c r="N4" s="57" t="s">
        <v>56</v>
      </c>
      <c r="O4" s="58">
        <v>0.5</v>
      </c>
      <c r="U4" s="58">
        <v>2</v>
      </c>
      <c r="V4" s="16"/>
      <c r="Y4" t="s">
        <v>76</v>
      </c>
      <c r="Z4" t="s">
        <v>73</v>
      </c>
    </row>
    <row r="5" spans="2:26" ht="36" customHeight="1">
      <c r="B5" s="34" t="s">
        <v>24</v>
      </c>
      <c r="C5" s="86" t="s">
        <v>106</v>
      </c>
      <c r="D5" s="87"/>
      <c r="E5" s="87"/>
      <c r="F5" s="87"/>
      <c r="G5" s="87"/>
      <c r="H5" s="88"/>
      <c r="I5" s="32"/>
      <c r="J5" s="89"/>
      <c r="K5" s="90"/>
      <c r="L5" s="52"/>
      <c r="M5" s="54"/>
      <c r="T5" s="59" t="s">
        <v>30</v>
      </c>
      <c r="U5" s="58">
        <v>3</v>
      </c>
      <c r="V5" s="16"/>
      <c r="Y5" t="s">
        <v>77</v>
      </c>
      <c r="Z5" t="s">
        <v>80</v>
      </c>
    </row>
    <row r="6" spans="2:26" ht="36" customHeight="1">
      <c r="B6" s="34" t="s">
        <v>25</v>
      </c>
      <c r="C6" s="99"/>
      <c r="D6" s="99"/>
      <c r="E6" s="99"/>
      <c r="F6" s="99"/>
      <c r="G6" s="99"/>
      <c r="H6" s="99"/>
      <c r="I6" s="32"/>
      <c r="J6" s="90"/>
      <c r="K6" s="90"/>
      <c r="L6" s="85"/>
      <c r="M6" s="85"/>
      <c r="T6" s="59" t="s">
        <v>46</v>
      </c>
      <c r="U6" s="58">
        <v>4</v>
      </c>
      <c r="V6" s="16"/>
      <c r="Z6" t="s">
        <v>81</v>
      </c>
    </row>
    <row r="7" spans="2:26" ht="15" customHeight="1">
      <c r="B7" s="34" t="s">
        <v>16</v>
      </c>
      <c r="C7" s="101">
        <v>43927</v>
      </c>
      <c r="D7" s="99"/>
      <c r="E7" s="99"/>
      <c r="F7" s="99"/>
      <c r="G7" s="99"/>
      <c r="H7" s="99"/>
      <c r="I7" s="32"/>
      <c r="J7" s="89"/>
      <c r="K7" s="90"/>
      <c r="L7" s="52"/>
      <c r="M7" s="54"/>
      <c r="T7" s="60" t="s">
        <v>52</v>
      </c>
      <c r="U7" s="57" t="s">
        <v>47</v>
      </c>
      <c r="Z7" t="s">
        <v>82</v>
      </c>
    </row>
    <row r="8" spans="2:26" ht="15" customHeight="1">
      <c r="B8" s="34" t="s">
        <v>31</v>
      </c>
      <c r="C8" s="99"/>
      <c r="D8" s="99"/>
      <c r="E8" s="99"/>
      <c r="F8" s="99"/>
      <c r="G8" s="99"/>
      <c r="H8" s="99"/>
      <c r="I8" s="32"/>
      <c r="J8" s="89"/>
      <c r="K8" s="90"/>
      <c r="L8" s="52"/>
      <c r="M8" s="54"/>
      <c r="T8" s="59" t="s">
        <v>72</v>
      </c>
      <c r="U8" s="57" t="s">
        <v>48</v>
      </c>
      <c r="Z8" t="s">
        <v>84</v>
      </c>
    </row>
    <row r="9" spans="2:26" ht="15" customHeight="1">
      <c r="B9" s="50" t="s">
        <v>5</v>
      </c>
      <c r="C9" s="99">
        <v>1</v>
      </c>
      <c r="D9" s="99"/>
      <c r="E9" s="99"/>
      <c r="F9" s="99"/>
      <c r="G9" s="99"/>
      <c r="H9" s="99"/>
      <c r="I9" s="32"/>
      <c r="J9" s="46"/>
      <c r="K9" s="47"/>
      <c r="L9" s="52"/>
      <c r="M9" s="54"/>
      <c r="T9" s="57" t="s">
        <v>53</v>
      </c>
      <c r="U9" s="57" t="s">
        <v>49</v>
      </c>
      <c r="Z9" t="s">
        <v>83</v>
      </c>
    </row>
    <row r="10" spans="2:26" ht="15" customHeight="1">
      <c r="B10" s="34" t="s">
        <v>6</v>
      </c>
      <c r="C10" s="100" t="s">
        <v>105</v>
      </c>
      <c r="D10" s="100"/>
      <c r="E10" s="72"/>
      <c r="F10" s="73"/>
      <c r="G10" s="73"/>
      <c r="H10" s="73"/>
      <c r="I10" s="32"/>
      <c r="J10" s="46"/>
      <c r="K10" s="47"/>
      <c r="L10" s="52"/>
      <c r="M10" s="54"/>
      <c r="T10" s="57" t="s">
        <v>54</v>
      </c>
      <c r="U10" s="16"/>
      <c r="Z10" t="s">
        <v>85</v>
      </c>
    </row>
    <row r="11" spans="2:21" ht="15" customHeight="1">
      <c r="B11" s="34" t="s">
        <v>29</v>
      </c>
      <c r="C11" s="71" t="s">
        <v>30</v>
      </c>
      <c r="D11" s="72"/>
      <c r="E11" s="73"/>
      <c r="F11" s="73"/>
      <c r="G11" s="73"/>
      <c r="H11" s="73"/>
      <c r="I11" s="32"/>
      <c r="J11" s="46"/>
      <c r="K11" s="47"/>
      <c r="L11" s="52"/>
      <c r="M11" s="54"/>
      <c r="T11" s="16"/>
      <c r="U11" s="16"/>
    </row>
    <row r="12" spans="2:21" ht="12.75">
      <c r="B12" s="50" t="s">
        <v>21</v>
      </c>
      <c r="C12" s="71">
        <v>150</v>
      </c>
      <c r="D12" s="72"/>
      <c r="E12" s="73"/>
      <c r="F12" s="73"/>
      <c r="G12" s="73"/>
      <c r="H12" s="73"/>
      <c r="I12" s="32"/>
      <c r="J12" s="46"/>
      <c r="K12" s="47"/>
      <c r="L12" s="55"/>
      <c r="M12" s="56"/>
      <c r="T12" s="16"/>
      <c r="U12" s="16"/>
    </row>
    <row r="13" spans="2:21" ht="12.75">
      <c r="B13" s="51"/>
      <c r="C13" s="74"/>
      <c r="D13" s="73"/>
      <c r="E13" s="73"/>
      <c r="F13" s="73"/>
      <c r="G13" s="73"/>
      <c r="H13" s="73"/>
      <c r="I13" s="32"/>
      <c r="J13" s="46"/>
      <c r="K13" s="47"/>
      <c r="L13" s="55"/>
      <c r="M13" s="56"/>
      <c r="T13" s="16"/>
      <c r="U13" s="16"/>
    </row>
    <row r="14" spans="1:20" ht="12.75" customHeight="1">
      <c r="A14" s="91" t="s">
        <v>2</v>
      </c>
      <c r="B14" s="91" t="s">
        <v>17</v>
      </c>
      <c r="C14" s="91" t="s">
        <v>45</v>
      </c>
      <c r="D14" s="95" t="s">
        <v>58</v>
      </c>
      <c r="E14" s="95"/>
      <c r="F14" s="95"/>
      <c r="G14" s="95"/>
      <c r="H14" s="95"/>
      <c r="I14" s="93" t="s">
        <v>11</v>
      </c>
      <c r="J14" s="96" t="s">
        <v>12</v>
      </c>
      <c r="K14" s="97"/>
      <c r="L14" s="97"/>
      <c r="M14" s="98"/>
      <c r="T14" s="16"/>
    </row>
    <row r="15" spans="1:28" ht="49.5" customHeight="1">
      <c r="A15" s="92"/>
      <c r="B15" s="92"/>
      <c r="C15" s="92"/>
      <c r="D15" s="19"/>
      <c r="E15" s="19"/>
      <c r="F15" s="19"/>
      <c r="G15" s="24"/>
      <c r="H15" s="69" t="s">
        <v>32</v>
      </c>
      <c r="I15" s="94"/>
      <c r="J15" s="67" t="s">
        <v>14</v>
      </c>
      <c r="K15" s="67" t="s">
        <v>13</v>
      </c>
      <c r="L15" s="67" t="s">
        <v>57</v>
      </c>
      <c r="M15" s="67" t="s">
        <v>15</v>
      </c>
      <c r="V15" s="29" t="s">
        <v>59</v>
      </c>
      <c r="W15" s="29" t="s">
        <v>60</v>
      </c>
      <c r="X15" s="29" t="s">
        <v>61</v>
      </c>
      <c r="Y15" s="29" t="s">
        <v>62</v>
      </c>
      <c r="Z15" s="29" t="s">
        <v>63</v>
      </c>
      <c r="AA15" s="29" t="s">
        <v>64</v>
      </c>
      <c r="AB15" s="29" t="s">
        <v>65</v>
      </c>
    </row>
    <row r="16" spans="1:28" ht="18.75">
      <c r="A16" s="11">
        <v>1</v>
      </c>
      <c r="B16" s="80"/>
      <c r="C16" s="81"/>
      <c r="D16" s="75"/>
      <c r="E16" s="75"/>
      <c r="F16" s="75"/>
      <c r="G16" s="75"/>
      <c r="H16" s="53">
        <f>IF(AND(D16="",E16="",F16="",G16=""),"",IF(COUNTIF(D16:G16,"=0")&gt;0,0,IF(OR(AND(D16&lt;60,D16&gt;0),AND(E16&lt;60,E16&gt;0),AND(F16&lt;60,F16&gt;0),AND(G16&lt;60,G16&gt;0)),IF(ROUND(AVERAGE(D16:G16),0)&lt;60,ROUND(AVERAGE(D16:G16),0),59),ROUND(AVERAGE(D16:G16),0))))</f>
      </c>
      <c r="I16" s="43"/>
      <c r="J16" s="53">
        <f aca="true" t="shared" si="0" ref="J16:J50">IF($C$11="Екзамен",U16,H16)</f>
      </c>
      <c r="K16" s="53">
        <f>IF(J16="","",IF(J16&gt;89,"відмінно",IF(J16&gt;73,"добре",IF(J16&gt;59,"задовільно",IF(J16&gt;0,"незадовільно","не з'явився")))))</f>
      </c>
      <c r="L16" s="53">
        <f>IF(J16="","",IF(J16&gt;89,5,IF(J16&gt;73,4,IF(J16&gt;59,3,IF(J16&gt;0,2,0)))))</f>
      </c>
      <c r="M16" s="68">
        <f>IF(J16="","",IF(J16&gt;89,"A",IF(J16&gt;81,"B",IF(J16&gt;73,"C",IF(J16&gt;63,"D",IF(J16&gt;59,"E",IF(J16&gt;39,"FX","F")))))))</f>
      </c>
      <c r="P16" s="49">
        <f>C7</f>
        <v>43927</v>
      </c>
      <c r="T16" s="64"/>
      <c r="U16" s="65">
        <f>IF(AND(H16="",I16=""),"",IF(AND(H16&gt;34,I16&gt;24),(H16+I16),IF(I16="",H16,IF(AND((H16+I16)&lt;60,I16&lt;&gt;""),(H16+I16),59))))</f>
      </c>
      <c r="V16" s="63">
        <f>IF(AND(J16&gt;89,J16&lt;101),1,0)</f>
        <v>0</v>
      </c>
      <c r="W16" s="63">
        <f>IF(AND(J16&gt;81,J16&lt;90),1,0)</f>
        <v>0</v>
      </c>
      <c r="X16" s="63">
        <f>IF(AND(J16&gt;73,J16&lt;82),1,0)</f>
        <v>0</v>
      </c>
      <c r="Y16" s="63">
        <f>IF(AND(J16&gt;63,J16&lt;74),1,0)</f>
        <v>0</v>
      </c>
      <c r="Z16" s="63">
        <f>IF(AND(J16&gt;59,J16&lt;64),1,0)</f>
        <v>0</v>
      </c>
      <c r="AA16" s="63">
        <f>IF(AND(J16&gt;39,J16&lt;60),1,0)</f>
        <v>0</v>
      </c>
      <c r="AB16" s="63">
        <f>IF(AND(J16&gt;-1,J16&lt;40),1,0)</f>
        <v>0</v>
      </c>
    </row>
    <row r="17" spans="1:28" ht="18.75">
      <c r="A17" s="11">
        <v>2</v>
      </c>
      <c r="B17" s="80"/>
      <c r="C17" s="81"/>
      <c r="D17" s="75"/>
      <c r="E17" s="75"/>
      <c r="F17" s="75"/>
      <c r="G17" s="75"/>
      <c r="H17" s="53">
        <f aca="true" t="shared" si="1" ref="H17:H50">IF(AND(D17="",E17="",F17="",G17=""),"",IF(COUNTIF(D17:G17,"=0")&gt;0,0,IF(OR(AND(D17&lt;60,D17&gt;0),AND(E17&lt;60,E17&gt;0),AND(F17&lt;60,F17&gt;0),AND(G17&lt;60,G17&gt;0)),IF(ROUND(AVERAGE(D17:G17),0)&lt;60,ROUND(AVERAGE(D17:G17),0),59),ROUND(AVERAGE(D17:G17),0))))</f>
      </c>
      <c r="I17" s="43"/>
      <c r="J17" s="53">
        <f t="shared" si="0"/>
      </c>
      <c r="K17" s="53">
        <f aca="true" t="shared" si="2" ref="K17:K50">IF(J17="","",IF(J17&gt;89,"відмінно",IF(J17&gt;73,"добре",IF(J17&gt;59,"задовільно",IF(J17&gt;0,"незадовільно","не з'явився")))))</f>
      </c>
      <c r="L17" s="53">
        <f aca="true" t="shared" si="3" ref="L17:L50">IF(U17="","",IF(J17&gt;89,5,IF(J17&gt;73,4,IF(J17&gt;59,3,IF(J17&gt;0,2,0)))))</f>
      </c>
      <c r="M17" s="68">
        <f aca="true" t="shared" si="4" ref="M17:M50">IF(J17="","",IF(J17&gt;89,"A",IF(J17&gt;81,"B",IF(J17&gt;73,"C",IF(J17&gt;63,"D",IF(J17&gt;59,"E",IF(J17&gt;39,"FX","F")))))))</f>
      </c>
      <c r="P17">
        <f>DAY(P16)</f>
        <v>6</v>
      </c>
      <c r="T17" s="64"/>
      <c r="U17" s="65">
        <f aca="true" t="shared" si="5" ref="U17:U50">IF(AND(H17="",I17=""),"",IF(AND(H17&gt;34,I17&gt;24),(H17+I17),IF(I17="",H17,IF(AND((H17+I17)&lt;60,I17&lt;&gt;""),(H17+I17),59))))</f>
      </c>
      <c r="V17" s="63">
        <f aca="true" t="shared" si="6" ref="V17:V50">IF(AND(J17&gt;89,J17&lt;101),1,0)</f>
        <v>0</v>
      </c>
      <c r="W17" s="63">
        <f aca="true" t="shared" si="7" ref="W17:W50">IF(AND(J17&gt;81,J17&lt;90),1,0)</f>
        <v>0</v>
      </c>
      <c r="X17" s="63">
        <f aca="true" t="shared" si="8" ref="X17:X50">IF(AND(J17&gt;73,J17&lt;82),1,0)</f>
        <v>0</v>
      </c>
      <c r="Y17" s="63">
        <f aca="true" t="shared" si="9" ref="Y17:Y50">IF(AND(J17&gt;63,J17&lt;74),1,0)</f>
        <v>0</v>
      </c>
      <c r="Z17" s="63">
        <f aca="true" t="shared" si="10" ref="Z17:Z50">IF(AND(J17&gt;59,J17&lt;64),1,0)</f>
        <v>0</v>
      </c>
      <c r="AA17" s="63">
        <f aca="true" t="shared" si="11" ref="AA17:AA50">IF(AND(J17&gt;39,J17&lt;60),1,0)</f>
        <v>0</v>
      </c>
      <c r="AB17" s="63">
        <f aca="true" t="shared" si="12" ref="AB17:AB50">IF(AND(J17&gt;-1,J17&lt;40),1,0)</f>
        <v>0</v>
      </c>
    </row>
    <row r="18" spans="1:28" ht="18.75">
      <c r="A18" s="11">
        <v>3</v>
      </c>
      <c r="B18" s="80"/>
      <c r="C18" s="81"/>
      <c r="D18" s="75"/>
      <c r="E18" s="75"/>
      <c r="F18" s="75"/>
      <c r="G18" s="75"/>
      <c r="H18" s="53">
        <f t="shared" si="1"/>
      </c>
      <c r="I18" s="43"/>
      <c r="J18" s="53">
        <f t="shared" si="0"/>
      </c>
      <c r="K18" s="53">
        <f t="shared" si="2"/>
      </c>
      <c r="L18" s="53">
        <f t="shared" si="3"/>
      </c>
      <c r="M18" s="68">
        <f t="shared" si="4"/>
      </c>
      <c r="P18">
        <f>MONTH(P16)</f>
        <v>4</v>
      </c>
      <c r="R18" t="str">
        <f>IF(S18&lt;&gt;0,S18,IF(P18=8,"серпня",IF(P18=9,"вересня",IF(P18=10,"жовтня",IF(P18=11,"листопада","грудня")))))</f>
        <v>квітня</v>
      </c>
      <c r="S18" t="str">
        <f>IF(P18=1,"січня",IF(P18=2,"лютого",IF(P18=3,"березня",IF(P18=4,"квітня",IF(P18=5,"травня",IF(P18=6,"червня",IF(P18=7,"липня",0)))))))</f>
        <v>квітня</v>
      </c>
      <c r="T18" s="64"/>
      <c r="U18" s="65">
        <f t="shared" si="5"/>
      </c>
      <c r="V18" s="63">
        <f t="shared" si="6"/>
        <v>0</v>
      </c>
      <c r="W18" s="63">
        <f t="shared" si="7"/>
        <v>0</v>
      </c>
      <c r="X18" s="63">
        <f t="shared" si="8"/>
        <v>0</v>
      </c>
      <c r="Y18" s="63">
        <f t="shared" si="9"/>
        <v>0</v>
      </c>
      <c r="Z18" s="63">
        <f t="shared" si="10"/>
        <v>0</v>
      </c>
      <c r="AA18" s="63">
        <f t="shared" si="11"/>
        <v>0</v>
      </c>
      <c r="AB18" s="63">
        <f t="shared" si="12"/>
        <v>0</v>
      </c>
    </row>
    <row r="19" spans="1:28" ht="18.75">
      <c r="A19" s="11">
        <v>4</v>
      </c>
      <c r="B19" s="80"/>
      <c r="C19" s="81"/>
      <c r="D19" s="75"/>
      <c r="E19" s="75"/>
      <c r="F19" s="75"/>
      <c r="G19" s="75"/>
      <c r="H19" s="53">
        <f t="shared" si="1"/>
      </c>
      <c r="I19" s="43"/>
      <c r="J19" s="53">
        <f t="shared" si="0"/>
      </c>
      <c r="K19" s="53">
        <f t="shared" si="2"/>
      </c>
      <c r="L19" s="53">
        <f t="shared" si="3"/>
      </c>
      <c r="M19" s="68">
        <f t="shared" si="4"/>
      </c>
      <c r="P19">
        <f>YEAR(P16)</f>
        <v>2020</v>
      </c>
      <c r="T19" s="64"/>
      <c r="U19" s="65">
        <f t="shared" si="5"/>
      </c>
      <c r="V19" s="63">
        <f t="shared" si="6"/>
        <v>0</v>
      </c>
      <c r="W19" s="63">
        <f t="shared" si="7"/>
        <v>0</v>
      </c>
      <c r="X19" s="63">
        <f t="shared" si="8"/>
        <v>0</v>
      </c>
      <c r="Y19" s="63">
        <f t="shared" si="9"/>
        <v>0</v>
      </c>
      <c r="Z19" s="63">
        <f t="shared" si="10"/>
        <v>0</v>
      </c>
      <c r="AA19" s="63">
        <f t="shared" si="11"/>
        <v>0</v>
      </c>
      <c r="AB19" s="63">
        <f t="shared" si="12"/>
        <v>0</v>
      </c>
    </row>
    <row r="20" spans="1:28" ht="18.75">
      <c r="A20" s="11">
        <v>5</v>
      </c>
      <c r="B20" s="84"/>
      <c r="C20" s="81"/>
      <c r="D20" s="75"/>
      <c r="E20" s="75"/>
      <c r="F20" s="75"/>
      <c r="G20" s="75"/>
      <c r="H20" s="53">
        <f t="shared" si="1"/>
      </c>
      <c r="I20" s="43"/>
      <c r="J20" s="53">
        <f t="shared" si="0"/>
      </c>
      <c r="K20" s="53">
        <f t="shared" si="2"/>
      </c>
      <c r="L20" s="53">
        <f t="shared" si="3"/>
      </c>
      <c r="M20" s="68">
        <f t="shared" si="4"/>
      </c>
      <c r="T20" s="64"/>
      <c r="U20" s="65">
        <f t="shared" si="5"/>
      </c>
      <c r="V20" s="63">
        <f t="shared" si="6"/>
        <v>0</v>
      </c>
      <c r="W20" s="63">
        <f t="shared" si="7"/>
        <v>0</v>
      </c>
      <c r="X20" s="63">
        <f t="shared" si="8"/>
        <v>0</v>
      </c>
      <c r="Y20" s="63">
        <f t="shared" si="9"/>
        <v>0</v>
      </c>
      <c r="Z20" s="63">
        <f t="shared" si="10"/>
        <v>0</v>
      </c>
      <c r="AA20" s="63">
        <f t="shared" si="11"/>
        <v>0</v>
      </c>
      <c r="AB20" s="63">
        <f t="shared" si="12"/>
        <v>0</v>
      </c>
    </row>
    <row r="21" spans="1:28" ht="18.75">
      <c r="A21" s="11">
        <v>6</v>
      </c>
      <c r="B21" s="80"/>
      <c r="C21" s="81"/>
      <c r="D21" s="75"/>
      <c r="E21" s="75"/>
      <c r="F21" s="75"/>
      <c r="G21" s="75"/>
      <c r="H21" s="53">
        <f t="shared" si="1"/>
      </c>
      <c r="I21" s="43"/>
      <c r="J21" s="53">
        <f t="shared" si="0"/>
      </c>
      <c r="K21" s="53">
        <f t="shared" si="2"/>
      </c>
      <c r="L21" s="53">
        <f t="shared" si="3"/>
      </c>
      <c r="M21" s="68">
        <f t="shared" si="4"/>
      </c>
      <c r="P21" t="str">
        <f>CONCATENATE("' ",P17," '  ",R18,"  ",P19," року")</f>
        <v>'' 6 ''  квітня  2020 року</v>
      </c>
      <c r="T21" s="64"/>
      <c r="U21" s="65">
        <f t="shared" si="5"/>
      </c>
      <c r="V21" s="63">
        <f t="shared" si="6"/>
        <v>0</v>
      </c>
      <c r="W21" s="63">
        <f t="shared" si="7"/>
        <v>0</v>
      </c>
      <c r="X21" s="63">
        <f t="shared" si="8"/>
        <v>0</v>
      </c>
      <c r="Y21" s="63">
        <f t="shared" si="9"/>
        <v>0</v>
      </c>
      <c r="Z21" s="63">
        <f t="shared" si="10"/>
        <v>0</v>
      </c>
      <c r="AA21" s="63">
        <f t="shared" si="11"/>
        <v>0</v>
      </c>
      <c r="AB21" s="63">
        <f t="shared" si="12"/>
        <v>0</v>
      </c>
    </row>
    <row r="22" spans="1:28" ht="18.75">
      <c r="A22" s="11">
        <v>7</v>
      </c>
      <c r="B22" s="80"/>
      <c r="C22" s="81"/>
      <c r="D22" s="75"/>
      <c r="E22" s="75"/>
      <c r="F22" s="75"/>
      <c r="G22" s="75"/>
      <c r="H22" s="53">
        <f t="shared" si="1"/>
      </c>
      <c r="I22" s="43"/>
      <c r="J22" s="53">
        <f t="shared" si="0"/>
      </c>
      <c r="K22" s="53">
        <f t="shared" si="2"/>
      </c>
      <c r="L22" s="53">
        <f t="shared" si="3"/>
      </c>
      <c r="M22" s="68">
        <f t="shared" si="4"/>
      </c>
      <c r="T22" s="64"/>
      <c r="U22" s="65">
        <f t="shared" si="5"/>
      </c>
      <c r="V22" s="63">
        <f t="shared" si="6"/>
        <v>0</v>
      </c>
      <c r="W22" s="63">
        <f t="shared" si="7"/>
        <v>0</v>
      </c>
      <c r="X22" s="63">
        <f t="shared" si="8"/>
        <v>0</v>
      </c>
      <c r="Y22" s="63">
        <f t="shared" si="9"/>
        <v>0</v>
      </c>
      <c r="Z22" s="63">
        <f t="shared" si="10"/>
        <v>0</v>
      </c>
      <c r="AA22" s="63">
        <f t="shared" si="11"/>
        <v>0</v>
      </c>
      <c r="AB22" s="63">
        <f t="shared" si="12"/>
        <v>0</v>
      </c>
    </row>
    <row r="23" spans="1:28" ht="18.75">
      <c r="A23" s="11">
        <v>8</v>
      </c>
      <c r="B23" s="80"/>
      <c r="C23" s="81"/>
      <c r="D23" s="75"/>
      <c r="E23" s="75"/>
      <c r="F23" s="75"/>
      <c r="G23" s="75"/>
      <c r="H23" s="53">
        <f t="shared" si="1"/>
      </c>
      <c r="I23" s="43"/>
      <c r="J23" s="53">
        <f t="shared" si="0"/>
      </c>
      <c r="K23" s="53">
        <f t="shared" si="2"/>
      </c>
      <c r="L23" s="53">
        <f t="shared" si="3"/>
      </c>
      <c r="M23" s="68">
        <f t="shared" si="4"/>
      </c>
      <c r="T23" s="64"/>
      <c r="U23" s="65">
        <f t="shared" si="5"/>
      </c>
      <c r="V23" s="63">
        <f t="shared" si="6"/>
        <v>0</v>
      </c>
      <c r="W23" s="63">
        <f t="shared" si="7"/>
        <v>0</v>
      </c>
      <c r="X23" s="63">
        <f t="shared" si="8"/>
        <v>0</v>
      </c>
      <c r="Y23" s="63">
        <f t="shared" si="9"/>
        <v>0</v>
      </c>
      <c r="Z23" s="63">
        <f t="shared" si="10"/>
        <v>0</v>
      </c>
      <c r="AA23" s="63">
        <f t="shared" si="11"/>
        <v>0</v>
      </c>
      <c r="AB23" s="63">
        <f t="shared" si="12"/>
        <v>0</v>
      </c>
    </row>
    <row r="24" spans="1:28" ht="18.75">
      <c r="A24" s="11">
        <v>9</v>
      </c>
      <c r="B24" s="80"/>
      <c r="C24" s="81"/>
      <c r="D24" s="75"/>
      <c r="E24" s="75"/>
      <c r="F24" s="75"/>
      <c r="G24" s="75"/>
      <c r="H24" s="53">
        <f t="shared" si="1"/>
      </c>
      <c r="I24" s="43"/>
      <c r="J24" s="53">
        <f t="shared" si="0"/>
      </c>
      <c r="K24" s="53">
        <f t="shared" si="2"/>
      </c>
      <c r="L24" s="53">
        <f t="shared" si="3"/>
      </c>
      <c r="M24" s="68">
        <f t="shared" si="4"/>
      </c>
      <c r="T24" s="64"/>
      <c r="U24" s="65">
        <f t="shared" si="5"/>
      </c>
      <c r="V24" s="63">
        <f t="shared" si="6"/>
        <v>0</v>
      </c>
      <c r="W24" s="63">
        <f t="shared" si="7"/>
        <v>0</v>
      </c>
      <c r="X24" s="63">
        <f t="shared" si="8"/>
        <v>0</v>
      </c>
      <c r="Y24" s="63">
        <f t="shared" si="9"/>
        <v>0</v>
      </c>
      <c r="Z24" s="63">
        <f t="shared" si="10"/>
        <v>0</v>
      </c>
      <c r="AA24" s="63">
        <f t="shared" si="11"/>
        <v>0</v>
      </c>
      <c r="AB24" s="63">
        <f t="shared" si="12"/>
        <v>0</v>
      </c>
    </row>
    <row r="25" spans="1:28" ht="18.75">
      <c r="A25" s="11">
        <v>10</v>
      </c>
      <c r="B25" s="80"/>
      <c r="C25" s="81"/>
      <c r="D25" s="75"/>
      <c r="E25" s="75"/>
      <c r="F25" s="75"/>
      <c r="G25" s="75"/>
      <c r="H25" s="53">
        <f t="shared" si="1"/>
      </c>
      <c r="I25" s="43"/>
      <c r="J25" s="53">
        <f t="shared" si="0"/>
      </c>
      <c r="K25" s="53">
        <f t="shared" si="2"/>
      </c>
      <c r="L25" s="53">
        <f t="shared" si="3"/>
      </c>
      <c r="M25" s="68">
        <f t="shared" si="4"/>
      </c>
      <c r="T25" s="64"/>
      <c r="U25" s="65">
        <f t="shared" si="5"/>
      </c>
      <c r="V25" s="63">
        <f t="shared" si="6"/>
        <v>0</v>
      </c>
      <c r="W25" s="63">
        <f t="shared" si="7"/>
        <v>0</v>
      </c>
      <c r="X25" s="63">
        <f t="shared" si="8"/>
        <v>0</v>
      </c>
      <c r="Y25" s="63">
        <f t="shared" si="9"/>
        <v>0</v>
      </c>
      <c r="Z25" s="63">
        <f t="shared" si="10"/>
        <v>0</v>
      </c>
      <c r="AA25" s="63">
        <f t="shared" si="11"/>
        <v>0</v>
      </c>
      <c r="AB25" s="63">
        <f t="shared" si="12"/>
        <v>0</v>
      </c>
    </row>
    <row r="26" spans="1:28" ht="18.75">
      <c r="A26" s="11">
        <v>11</v>
      </c>
      <c r="B26" s="80"/>
      <c r="C26" s="81"/>
      <c r="D26" s="75"/>
      <c r="E26" s="75"/>
      <c r="F26" s="75"/>
      <c r="G26" s="75"/>
      <c r="H26" s="53">
        <f t="shared" si="1"/>
      </c>
      <c r="I26" s="43"/>
      <c r="J26" s="53">
        <f t="shared" si="0"/>
      </c>
      <c r="K26" s="53">
        <f t="shared" si="2"/>
      </c>
      <c r="L26" s="53">
        <f t="shared" si="3"/>
      </c>
      <c r="M26" s="68">
        <f t="shared" si="4"/>
      </c>
      <c r="T26" s="64"/>
      <c r="U26" s="65">
        <f t="shared" si="5"/>
      </c>
      <c r="V26" s="63">
        <f t="shared" si="6"/>
        <v>0</v>
      </c>
      <c r="W26" s="63">
        <f t="shared" si="7"/>
        <v>0</v>
      </c>
      <c r="X26" s="63">
        <f t="shared" si="8"/>
        <v>0</v>
      </c>
      <c r="Y26" s="63">
        <f t="shared" si="9"/>
        <v>0</v>
      </c>
      <c r="Z26" s="63">
        <f t="shared" si="10"/>
        <v>0</v>
      </c>
      <c r="AA26" s="63">
        <f t="shared" si="11"/>
        <v>0</v>
      </c>
      <c r="AB26" s="63">
        <f t="shared" si="12"/>
        <v>0</v>
      </c>
    </row>
    <row r="27" spans="1:28" ht="18.75">
      <c r="A27" s="11">
        <v>12</v>
      </c>
      <c r="B27" s="84"/>
      <c r="C27" s="81"/>
      <c r="D27" s="75"/>
      <c r="E27" s="75"/>
      <c r="F27" s="75"/>
      <c r="G27" s="75"/>
      <c r="H27" s="53">
        <f t="shared" si="1"/>
      </c>
      <c r="I27" s="43"/>
      <c r="J27" s="53">
        <f t="shared" si="0"/>
      </c>
      <c r="K27" s="53">
        <f t="shared" si="2"/>
      </c>
      <c r="L27" s="53">
        <f t="shared" si="3"/>
      </c>
      <c r="M27" s="68">
        <f t="shared" si="4"/>
      </c>
      <c r="T27" s="64"/>
      <c r="U27" s="65">
        <f t="shared" si="5"/>
      </c>
      <c r="V27" s="63">
        <f t="shared" si="6"/>
        <v>0</v>
      </c>
      <c r="W27" s="63">
        <f t="shared" si="7"/>
        <v>0</v>
      </c>
      <c r="X27" s="63">
        <f t="shared" si="8"/>
        <v>0</v>
      </c>
      <c r="Y27" s="63">
        <f t="shared" si="9"/>
        <v>0</v>
      </c>
      <c r="Z27" s="63">
        <f t="shared" si="10"/>
        <v>0</v>
      </c>
      <c r="AA27" s="63">
        <f t="shared" si="11"/>
        <v>0</v>
      </c>
      <c r="AB27" s="63">
        <f t="shared" si="12"/>
        <v>0</v>
      </c>
    </row>
    <row r="28" spans="1:28" ht="18.75">
      <c r="A28" s="11">
        <v>13</v>
      </c>
      <c r="B28" s="80"/>
      <c r="C28" s="81"/>
      <c r="D28" s="75"/>
      <c r="E28" s="75"/>
      <c r="F28" s="75"/>
      <c r="G28" s="75"/>
      <c r="H28" s="53">
        <f t="shared" si="1"/>
      </c>
      <c r="I28" s="43"/>
      <c r="J28" s="53">
        <f t="shared" si="0"/>
      </c>
      <c r="K28" s="53">
        <f t="shared" si="2"/>
      </c>
      <c r="L28" s="53">
        <f t="shared" si="3"/>
      </c>
      <c r="M28" s="68">
        <f t="shared" si="4"/>
      </c>
      <c r="T28" s="64"/>
      <c r="U28" s="65">
        <f t="shared" si="5"/>
      </c>
      <c r="V28" s="63">
        <f t="shared" si="6"/>
        <v>0</v>
      </c>
      <c r="W28" s="63">
        <f t="shared" si="7"/>
        <v>0</v>
      </c>
      <c r="X28" s="63">
        <f t="shared" si="8"/>
        <v>0</v>
      </c>
      <c r="Y28" s="63">
        <f t="shared" si="9"/>
        <v>0</v>
      </c>
      <c r="Z28" s="63">
        <f t="shared" si="10"/>
        <v>0</v>
      </c>
      <c r="AA28" s="63">
        <f t="shared" si="11"/>
        <v>0</v>
      </c>
      <c r="AB28" s="63">
        <f t="shared" si="12"/>
        <v>0</v>
      </c>
    </row>
    <row r="29" spans="1:28" ht="18.75">
      <c r="A29" s="11">
        <v>14</v>
      </c>
      <c r="B29" s="80"/>
      <c r="C29" s="81"/>
      <c r="D29" s="75"/>
      <c r="E29" s="75"/>
      <c r="F29" s="75"/>
      <c r="G29" s="75"/>
      <c r="H29" s="53">
        <f t="shared" si="1"/>
      </c>
      <c r="I29" s="43"/>
      <c r="J29" s="53">
        <f t="shared" si="0"/>
      </c>
      <c r="K29" s="53">
        <f t="shared" si="2"/>
      </c>
      <c r="L29" s="53">
        <f t="shared" si="3"/>
      </c>
      <c r="M29" s="68">
        <f t="shared" si="4"/>
      </c>
      <c r="T29" s="64"/>
      <c r="U29" s="65">
        <f t="shared" si="5"/>
      </c>
      <c r="V29" s="63">
        <f t="shared" si="6"/>
        <v>0</v>
      </c>
      <c r="W29" s="63">
        <f t="shared" si="7"/>
        <v>0</v>
      </c>
      <c r="X29" s="63">
        <f t="shared" si="8"/>
        <v>0</v>
      </c>
      <c r="Y29" s="63">
        <f t="shared" si="9"/>
        <v>0</v>
      </c>
      <c r="Z29" s="63">
        <f t="shared" si="10"/>
        <v>0</v>
      </c>
      <c r="AA29" s="63">
        <f t="shared" si="11"/>
        <v>0</v>
      </c>
      <c r="AB29" s="63">
        <f t="shared" si="12"/>
        <v>0</v>
      </c>
    </row>
    <row r="30" spans="1:28" ht="18.75">
      <c r="A30" s="11">
        <v>15</v>
      </c>
      <c r="B30" s="80"/>
      <c r="C30" s="81"/>
      <c r="D30" s="75"/>
      <c r="E30" s="75"/>
      <c r="F30" s="75"/>
      <c r="G30" s="75"/>
      <c r="H30" s="53">
        <f t="shared" si="1"/>
      </c>
      <c r="I30" s="43"/>
      <c r="J30" s="53">
        <f t="shared" si="0"/>
      </c>
      <c r="K30" s="53">
        <f t="shared" si="2"/>
      </c>
      <c r="L30" s="53">
        <f t="shared" si="3"/>
      </c>
      <c r="M30" s="68">
        <f t="shared" si="4"/>
      </c>
      <c r="T30" s="64"/>
      <c r="U30" s="65">
        <f t="shared" si="5"/>
      </c>
      <c r="V30" s="63">
        <f t="shared" si="6"/>
        <v>0</v>
      </c>
      <c r="W30" s="63">
        <f t="shared" si="7"/>
        <v>0</v>
      </c>
      <c r="X30" s="63">
        <f t="shared" si="8"/>
        <v>0</v>
      </c>
      <c r="Y30" s="63">
        <f t="shared" si="9"/>
        <v>0</v>
      </c>
      <c r="Z30" s="63">
        <f t="shared" si="10"/>
        <v>0</v>
      </c>
      <c r="AA30" s="63">
        <f t="shared" si="11"/>
        <v>0</v>
      </c>
      <c r="AB30" s="63">
        <f t="shared" si="12"/>
        <v>0</v>
      </c>
    </row>
    <row r="31" spans="1:28" ht="18.75">
      <c r="A31" s="11">
        <v>16</v>
      </c>
      <c r="B31" s="80"/>
      <c r="C31" s="81"/>
      <c r="D31" s="75"/>
      <c r="E31" s="75"/>
      <c r="F31" s="75"/>
      <c r="G31" s="75"/>
      <c r="H31" s="53">
        <f t="shared" si="1"/>
      </c>
      <c r="I31" s="43"/>
      <c r="J31" s="53">
        <f t="shared" si="0"/>
      </c>
      <c r="K31" s="53">
        <f t="shared" si="2"/>
      </c>
      <c r="L31" s="53">
        <f t="shared" si="3"/>
      </c>
      <c r="M31" s="68">
        <f t="shared" si="4"/>
      </c>
      <c r="T31" s="64"/>
      <c r="U31" s="65">
        <f t="shared" si="5"/>
      </c>
      <c r="V31" s="63">
        <f t="shared" si="6"/>
        <v>0</v>
      </c>
      <c r="W31" s="63">
        <f t="shared" si="7"/>
        <v>0</v>
      </c>
      <c r="X31" s="63">
        <f t="shared" si="8"/>
        <v>0</v>
      </c>
      <c r="Y31" s="63">
        <f t="shared" si="9"/>
        <v>0</v>
      </c>
      <c r="Z31" s="63">
        <f t="shared" si="10"/>
        <v>0</v>
      </c>
      <c r="AA31" s="63">
        <f t="shared" si="11"/>
        <v>0</v>
      </c>
      <c r="AB31" s="63">
        <f t="shared" si="12"/>
        <v>0</v>
      </c>
    </row>
    <row r="32" spans="1:28" ht="18.75">
      <c r="A32" s="11">
        <v>17</v>
      </c>
      <c r="B32" s="84"/>
      <c r="C32" s="81"/>
      <c r="D32" s="75"/>
      <c r="E32" s="75"/>
      <c r="F32" s="75"/>
      <c r="G32" s="75"/>
      <c r="H32" s="53">
        <f t="shared" si="1"/>
      </c>
      <c r="I32" s="43"/>
      <c r="J32" s="53">
        <f t="shared" si="0"/>
      </c>
      <c r="K32" s="53">
        <f t="shared" si="2"/>
      </c>
      <c r="L32" s="53">
        <f t="shared" si="3"/>
      </c>
      <c r="M32" s="68">
        <f t="shared" si="4"/>
      </c>
      <c r="T32" s="64"/>
      <c r="U32" s="65">
        <f t="shared" si="5"/>
      </c>
      <c r="V32" s="63">
        <f t="shared" si="6"/>
        <v>0</v>
      </c>
      <c r="W32" s="63">
        <f t="shared" si="7"/>
        <v>0</v>
      </c>
      <c r="X32" s="63">
        <f t="shared" si="8"/>
        <v>0</v>
      </c>
      <c r="Y32" s="63">
        <f t="shared" si="9"/>
        <v>0</v>
      </c>
      <c r="Z32" s="63">
        <f t="shared" si="10"/>
        <v>0</v>
      </c>
      <c r="AA32" s="63">
        <f t="shared" si="11"/>
        <v>0</v>
      </c>
      <c r="AB32" s="63">
        <f t="shared" si="12"/>
        <v>0</v>
      </c>
    </row>
    <row r="33" spans="1:28" ht="18.75">
      <c r="A33" s="11">
        <v>18</v>
      </c>
      <c r="B33" s="80"/>
      <c r="C33" s="81"/>
      <c r="D33" s="75"/>
      <c r="E33" s="75"/>
      <c r="F33" s="75"/>
      <c r="G33" s="75"/>
      <c r="H33" s="53">
        <f t="shared" si="1"/>
      </c>
      <c r="I33" s="43"/>
      <c r="J33" s="53">
        <f t="shared" si="0"/>
      </c>
      <c r="K33" s="53">
        <f t="shared" si="2"/>
      </c>
      <c r="L33" s="53">
        <f t="shared" si="3"/>
      </c>
      <c r="M33" s="68">
        <f t="shared" si="4"/>
      </c>
      <c r="T33" s="64"/>
      <c r="U33" s="65">
        <f t="shared" si="5"/>
      </c>
      <c r="V33" s="63">
        <f t="shared" si="6"/>
        <v>0</v>
      </c>
      <c r="W33" s="63">
        <f t="shared" si="7"/>
        <v>0</v>
      </c>
      <c r="X33" s="63">
        <f t="shared" si="8"/>
        <v>0</v>
      </c>
      <c r="Y33" s="63">
        <f t="shared" si="9"/>
        <v>0</v>
      </c>
      <c r="Z33" s="63">
        <f t="shared" si="10"/>
        <v>0</v>
      </c>
      <c r="AA33" s="63">
        <f t="shared" si="11"/>
        <v>0</v>
      </c>
      <c r="AB33" s="63">
        <f t="shared" si="12"/>
        <v>0</v>
      </c>
    </row>
    <row r="34" spans="1:28" ht="18.75">
      <c r="A34" s="11">
        <v>19</v>
      </c>
      <c r="B34" s="84"/>
      <c r="C34" s="81"/>
      <c r="D34" s="75"/>
      <c r="E34" s="75"/>
      <c r="F34" s="75"/>
      <c r="G34" s="75"/>
      <c r="H34" s="53">
        <f t="shared" si="1"/>
      </c>
      <c r="I34" s="43"/>
      <c r="J34" s="53">
        <f t="shared" si="0"/>
      </c>
      <c r="K34" s="53">
        <f t="shared" si="2"/>
      </c>
      <c r="L34" s="53">
        <f t="shared" si="3"/>
      </c>
      <c r="M34" s="68">
        <f t="shared" si="4"/>
      </c>
      <c r="T34" s="64"/>
      <c r="U34" s="65">
        <f t="shared" si="5"/>
      </c>
      <c r="V34" s="63">
        <f t="shared" si="6"/>
        <v>0</v>
      </c>
      <c r="W34" s="63">
        <f t="shared" si="7"/>
        <v>0</v>
      </c>
      <c r="X34" s="63">
        <f t="shared" si="8"/>
        <v>0</v>
      </c>
      <c r="Y34" s="63">
        <f t="shared" si="9"/>
        <v>0</v>
      </c>
      <c r="Z34" s="63">
        <f t="shared" si="10"/>
        <v>0</v>
      </c>
      <c r="AA34" s="63">
        <f t="shared" si="11"/>
        <v>0</v>
      </c>
      <c r="AB34" s="63">
        <f t="shared" si="12"/>
        <v>0</v>
      </c>
    </row>
    <row r="35" spans="1:28" ht="18.75">
      <c r="A35" s="11">
        <v>20</v>
      </c>
      <c r="B35" s="80"/>
      <c r="C35" s="81"/>
      <c r="D35" s="75"/>
      <c r="E35" s="75"/>
      <c r="F35" s="75"/>
      <c r="G35" s="75"/>
      <c r="H35" s="53">
        <f t="shared" si="1"/>
      </c>
      <c r="I35" s="43"/>
      <c r="J35" s="53">
        <f t="shared" si="0"/>
      </c>
      <c r="K35" s="53">
        <f t="shared" si="2"/>
      </c>
      <c r="L35" s="53">
        <f t="shared" si="3"/>
      </c>
      <c r="M35" s="68">
        <f t="shared" si="4"/>
      </c>
      <c r="T35" s="64"/>
      <c r="U35" s="65">
        <f t="shared" si="5"/>
      </c>
      <c r="V35" s="63">
        <f t="shared" si="6"/>
        <v>0</v>
      </c>
      <c r="W35" s="63">
        <f t="shared" si="7"/>
        <v>0</v>
      </c>
      <c r="X35" s="63">
        <f t="shared" si="8"/>
        <v>0</v>
      </c>
      <c r="Y35" s="63">
        <f t="shared" si="9"/>
        <v>0</v>
      </c>
      <c r="Z35" s="63">
        <f t="shared" si="10"/>
        <v>0</v>
      </c>
      <c r="AA35" s="63">
        <f t="shared" si="11"/>
        <v>0</v>
      </c>
      <c r="AB35" s="63">
        <f t="shared" si="12"/>
        <v>0</v>
      </c>
    </row>
    <row r="36" spans="1:28" ht="18.75">
      <c r="A36" s="11">
        <v>21</v>
      </c>
      <c r="B36" s="80"/>
      <c r="C36" s="81"/>
      <c r="D36" s="75"/>
      <c r="E36" s="75"/>
      <c r="F36" s="75"/>
      <c r="G36" s="75"/>
      <c r="H36" s="53">
        <f t="shared" si="1"/>
      </c>
      <c r="I36" s="43"/>
      <c r="J36" s="53">
        <f t="shared" si="0"/>
      </c>
      <c r="K36" s="53">
        <f t="shared" si="2"/>
      </c>
      <c r="L36" s="53">
        <f t="shared" si="3"/>
      </c>
      <c r="M36" s="68">
        <f t="shared" si="4"/>
      </c>
      <c r="T36" s="64"/>
      <c r="U36" s="65">
        <f t="shared" si="5"/>
      </c>
      <c r="V36" s="63">
        <f t="shared" si="6"/>
        <v>0</v>
      </c>
      <c r="W36" s="63">
        <f t="shared" si="7"/>
        <v>0</v>
      </c>
      <c r="X36" s="63">
        <f t="shared" si="8"/>
        <v>0</v>
      </c>
      <c r="Y36" s="63">
        <f t="shared" si="9"/>
        <v>0</v>
      </c>
      <c r="Z36" s="63">
        <f t="shared" si="10"/>
        <v>0</v>
      </c>
      <c r="AA36" s="63">
        <f t="shared" si="11"/>
        <v>0</v>
      </c>
      <c r="AB36" s="63">
        <f t="shared" si="12"/>
        <v>0</v>
      </c>
    </row>
    <row r="37" spans="1:28" ht="18.75">
      <c r="A37" s="11">
        <v>22</v>
      </c>
      <c r="B37" s="80"/>
      <c r="C37" s="81"/>
      <c r="D37" s="75"/>
      <c r="E37" s="75"/>
      <c r="F37" s="75"/>
      <c r="G37" s="75"/>
      <c r="H37" s="53">
        <f t="shared" si="1"/>
      </c>
      <c r="I37" s="43"/>
      <c r="J37" s="53">
        <f t="shared" si="0"/>
      </c>
      <c r="K37" s="53">
        <f t="shared" si="2"/>
      </c>
      <c r="L37" s="53">
        <f t="shared" si="3"/>
      </c>
      <c r="M37" s="68">
        <f t="shared" si="4"/>
      </c>
      <c r="T37" s="64"/>
      <c r="U37" s="65">
        <f t="shared" si="5"/>
      </c>
      <c r="V37" s="63">
        <f t="shared" si="6"/>
        <v>0</v>
      </c>
      <c r="W37" s="63">
        <f t="shared" si="7"/>
        <v>0</v>
      </c>
      <c r="X37" s="63">
        <f t="shared" si="8"/>
        <v>0</v>
      </c>
      <c r="Y37" s="63">
        <f t="shared" si="9"/>
        <v>0</v>
      </c>
      <c r="Z37" s="63">
        <f t="shared" si="10"/>
        <v>0</v>
      </c>
      <c r="AA37" s="63">
        <f t="shared" si="11"/>
        <v>0</v>
      </c>
      <c r="AB37" s="63">
        <f t="shared" si="12"/>
        <v>0</v>
      </c>
    </row>
    <row r="38" spans="1:28" ht="18.75">
      <c r="A38" s="5">
        <v>23</v>
      </c>
      <c r="B38" s="80"/>
      <c r="C38" s="81"/>
      <c r="D38" s="76"/>
      <c r="E38" s="76"/>
      <c r="F38" s="76"/>
      <c r="G38" s="76"/>
      <c r="H38" s="53">
        <f t="shared" si="1"/>
      </c>
      <c r="I38" s="42"/>
      <c r="J38" s="53">
        <f t="shared" si="0"/>
      </c>
      <c r="K38" s="53">
        <f t="shared" si="2"/>
      </c>
      <c r="L38" s="53">
        <f t="shared" si="3"/>
      </c>
      <c r="M38" s="68">
        <f t="shared" si="4"/>
      </c>
      <c r="T38" s="64"/>
      <c r="U38" s="65">
        <f t="shared" si="5"/>
      </c>
      <c r="V38" s="63">
        <f t="shared" si="6"/>
        <v>0</v>
      </c>
      <c r="W38" s="63">
        <f t="shared" si="7"/>
        <v>0</v>
      </c>
      <c r="X38" s="63">
        <f t="shared" si="8"/>
        <v>0</v>
      </c>
      <c r="Y38" s="63">
        <f t="shared" si="9"/>
        <v>0</v>
      </c>
      <c r="Z38" s="63">
        <f t="shared" si="10"/>
        <v>0</v>
      </c>
      <c r="AA38" s="63">
        <f t="shared" si="11"/>
        <v>0</v>
      </c>
      <c r="AB38" s="63">
        <f t="shared" si="12"/>
        <v>0</v>
      </c>
    </row>
    <row r="39" spans="1:28" ht="18.75">
      <c r="A39" s="11">
        <v>24</v>
      </c>
      <c r="B39" s="80"/>
      <c r="C39" s="81"/>
      <c r="D39" s="75"/>
      <c r="E39" s="75"/>
      <c r="F39" s="75"/>
      <c r="G39" s="75"/>
      <c r="H39" s="53">
        <f t="shared" si="1"/>
      </c>
      <c r="I39" s="43"/>
      <c r="J39" s="53">
        <f t="shared" si="0"/>
      </c>
      <c r="K39" s="53">
        <f t="shared" si="2"/>
      </c>
      <c r="L39" s="53">
        <f t="shared" si="3"/>
      </c>
      <c r="M39" s="68">
        <f t="shared" si="4"/>
      </c>
      <c r="T39" s="64"/>
      <c r="U39" s="65">
        <f t="shared" si="5"/>
      </c>
      <c r="V39" s="63">
        <f t="shared" si="6"/>
        <v>0</v>
      </c>
      <c r="W39" s="63">
        <f t="shared" si="7"/>
        <v>0</v>
      </c>
      <c r="X39" s="63">
        <f t="shared" si="8"/>
        <v>0</v>
      </c>
      <c r="Y39" s="63">
        <f t="shared" si="9"/>
        <v>0</v>
      </c>
      <c r="Z39" s="63">
        <f t="shared" si="10"/>
        <v>0</v>
      </c>
      <c r="AA39" s="63">
        <f t="shared" si="11"/>
        <v>0</v>
      </c>
      <c r="AB39" s="63">
        <f t="shared" si="12"/>
        <v>0</v>
      </c>
    </row>
    <row r="40" spans="1:28" ht="18.75">
      <c r="A40" s="5">
        <v>25</v>
      </c>
      <c r="B40" s="80"/>
      <c r="C40" s="81"/>
      <c r="D40" s="75"/>
      <c r="E40" s="75"/>
      <c r="F40" s="75"/>
      <c r="G40" s="75"/>
      <c r="H40" s="53">
        <f t="shared" si="1"/>
      </c>
      <c r="I40" s="43"/>
      <c r="J40" s="53">
        <f t="shared" si="0"/>
      </c>
      <c r="K40" s="53">
        <f t="shared" si="2"/>
      </c>
      <c r="L40" s="53">
        <f t="shared" si="3"/>
      </c>
      <c r="M40" s="68">
        <f t="shared" si="4"/>
      </c>
      <c r="T40" s="64"/>
      <c r="U40" s="65">
        <f t="shared" si="5"/>
      </c>
      <c r="V40" s="63">
        <f t="shared" si="6"/>
        <v>0</v>
      </c>
      <c r="W40" s="63">
        <f t="shared" si="7"/>
        <v>0</v>
      </c>
      <c r="X40" s="63">
        <f t="shared" si="8"/>
        <v>0</v>
      </c>
      <c r="Y40" s="63">
        <f t="shared" si="9"/>
        <v>0</v>
      </c>
      <c r="Z40" s="63">
        <f t="shared" si="10"/>
        <v>0</v>
      </c>
      <c r="AA40" s="63">
        <f t="shared" si="11"/>
        <v>0</v>
      </c>
      <c r="AB40" s="63">
        <f t="shared" si="12"/>
        <v>0</v>
      </c>
    </row>
    <row r="41" spans="1:28" ht="18.75">
      <c r="A41" s="11">
        <v>26</v>
      </c>
      <c r="B41" s="80"/>
      <c r="C41" s="81"/>
      <c r="D41" s="75"/>
      <c r="E41" s="75"/>
      <c r="F41" s="75"/>
      <c r="G41" s="75"/>
      <c r="H41" s="53">
        <f t="shared" si="1"/>
      </c>
      <c r="I41" s="43"/>
      <c r="J41" s="53">
        <f t="shared" si="0"/>
      </c>
      <c r="K41" s="53">
        <f t="shared" si="2"/>
      </c>
      <c r="L41" s="53">
        <f t="shared" si="3"/>
      </c>
      <c r="M41" s="68">
        <f t="shared" si="4"/>
      </c>
      <c r="T41" s="64"/>
      <c r="U41" s="65">
        <f t="shared" si="5"/>
      </c>
      <c r="V41" s="63">
        <f t="shared" si="6"/>
        <v>0</v>
      </c>
      <c r="W41" s="63">
        <f t="shared" si="7"/>
        <v>0</v>
      </c>
      <c r="X41" s="63">
        <f t="shared" si="8"/>
        <v>0</v>
      </c>
      <c r="Y41" s="63">
        <f t="shared" si="9"/>
        <v>0</v>
      </c>
      <c r="Z41" s="63">
        <f t="shared" si="10"/>
        <v>0</v>
      </c>
      <c r="AA41" s="63">
        <f t="shared" si="11"/>
        <v>0</v>
      </c>
      <c r="AB41" s="63">
        <f t="shared" si="12"/>
        <v>0</v>
      </c>
    </row>
    <row r="42" spans="1:28" ht="15.75">
      <c r="A42" s="5">
        <v>27</v>
      </c>
      <c r="B42" s="78"/>
      <c r="C42" s="75"/>
      <c r="D42" s="75"/>
      <c r="E42" s="75"/>
      <c r="F42" s="75"/>
      <c r="G42" s="75"/>
      <c r="H42" s="53">
        <f t="shared" si="1"/>
      </c>
      <c r="I42" s="43"/>
      <c r="J42" s="53">
        <f t="shared" si="0"/>
      </c>
      <c r="K42" s="53">
        <f t="shared" si="2"/>
      </c>
      <c r="L42" s="53">
        <f t="shared" si="3"/>
      </c>
      <c r="M42" s="68">
        <f t="shared" si="4"/>
      </c>
      <c r="T42" s="64"/>
      <c r="U42" s="65">
        <f t="shared" si="5"/>
      </c>
      <c r="V42" s="63">
        <f t="shared" si="6"/>
        <v>0</v>
      </c>
      <c r="W42" s="63">
        <f t="shared" si="7"/>
        <v>0</v>
      </c>
      <c r="X42" s="63">
        <f t="shared" si="8"/>
        <v>0</v>
      </c>
      <c r="Y42" s="63">
        <f t="shared" si="9"/>
        <v>0</v>
      </c>
      <c r="Z42" s="63">
        <f t="shared" si="10"/>
        <v>0</v>
      </c>
      <c r="AA42" s="63">
        <f t="shared" si="11"/>
        <v>0</v>
      </c>
      <c r="AB42" s="63">
        <f t="shared" si="12"/>
        <v>0</v>
      </c>
    </row>
    <row r="43" spans="1:28" ht="15.75">
      <c r="A43" s="11">
        <v>28</v>
      </c>
      <c r="B43" s="78"/>
      <c r="C43" s="75"/>
      <c r="D43" s="75"/>
      <c r="E43" s="75"/>
      <c r="F43" s="75"/>
      <c r="G43" s="75"/>
      <c r="H43" s="53">
        <f t="shared" si="1"/>
      </c>
      <c r="I43" s="43"/>
      <c r="J43" s="53">
        <f t="shared" si="0"/>
      </c>
      <c r="K43" s="53">
        <f t="shared" si="2"/>
      </c>
      <c r="L43" s="53">
        <f t="shared" si="3"/>
      </c>
      <c r="M43" s="68">
        <f t="shared" si="4"/>
      </c>
      <c r="T43" s="64"/>
      <c r="U43" s="65">
        <f t="shared" si="5"/>
      </c>
      <c r="V43" s="63">
        <f t="shared" si="6"/>
        <v>0</v>
      </c>
      <c r="W43" s="63">
        <f t="shared" si="7"/>
        <v>0</v>
      </c>
      <c r="X43" s="63">
        <f t="shared" si="8"/>
        <v>0</v>
      </c>
      <c r="Y43" s="63">
        <f t="shared" si="9"/>
        <v>0</v>
      </c>
      <c r="Z43" s="63">
        <f t="shared" si="10"/>
        <v>0</v>
      </c>
      <c r="AA43" s="63">
        <f t="shared" si="11"/>
        <v>0</v>
      </c>
      <c r="AB43" s="63">
        <f t="shared" si="12"/>
        <v>0</v>
      </c>
    </row>
    <row r="44" spans="1:28" ht="15.75">
      <c r="A44" s="5">
        <v>29</v>
      </c>
      <c r="B44" s="78"/>
      <c r="C44" s="75"/>
      <c r="D44" s="75"/>
      <c r="E44" s="75"/>
      <c r="F44" s="75"/>
      <c r="G44" s="75"/>
      <c r="H44" s="53">
        <f t="shared" si="1"/>
      </c>
      <c r="I44" s="43"/>
      <c r="J44" s="53">
        <f t="shared" si="0"/>
      </c>
      <c r="K44" s="53">
        <f t="shared" si="2"/>
      </c>
      <c r="L44" s="53">
        <f t="shared" si="3"/>
      </c>
      <c r="M44" s="68">
        <f t="shared" si="4"/>
      </c>
      <c r="T44" s="64"/>
      <c r="U44" s="65">
        <f t="shared" si="5"/>
      </c>
      <c r="V44" s="63">
        <f t="shared" si="6"/>
        <v>0</v>
      </c>
      <c r="W44" s="63">
        <f t="shared" si="7"/>
        <v>0</v>
      </c>
      <c r="X44" s="63">
        <f t="shared" si="8"/>
        <v>0</v>
      </c>
      <c r="Y44" s="63">
        <f t="shared" si="9"/>
        <v>0</v>
      </c>
      <c r="Z44" s="63">
        <f t="shared" si="10"/>
        <v>0</v>
      </c>
      <c r="AA44" s="63">
        <f t="shared" si="11"/>
        <v>0</v>
      </c>
      <c r="AB44" s="63">
        <f t="shared" si="12"/>
        <v>0</v>
      </c>
    </row>
    <row r="45" spans="1:28" ht="15.75">
      <c r="A45" s="11">
        <v>30</v>
      </c>
      <c r="B45" s="78"/>
      <c r="C45" s="75"/>
      <c r="D45" s="75"/>
      <c r="E45" s="75"/>
      <c r="F45" s="75"/>
      <c r="G45" s="75"/>
      <c r="H45" s="53">
        <f t="shared" si="1"/>
      </c>
      <c r="I45" s="43"/>
      <c r="J45" s="53">
        <f t="shared" si="0"/>
      </c>
      <c r="K45" s="53">
        <f t="shared" si="2"/>
      </c>
      <c r="L45" s="53">
        <f t="shared" si="3"/>
      </c>
      <c r="M45" s="68">
        <f t="shared" si="4"/>
      </c>
      <c r="T45" s="64"/>
      <c r="U45" s="65">
        <f t="shared" si="5"/>
      </c>
      <c r="V45" s="63">
        <f t="shared" si="6"/>
        <v>0</v>
      </c>
      <c r="W45" s="63">
        <f t="shared" si="7"/>
        <v>0</v>
      </c>
      <c r="X45" s="63">
        <f t="shared" si="8"/>
        <v>0</v>
      </c>
      <c r="Y45" s="63">
        <f t="shared" si="9"/>
        <v>0</v>
      </c>
      <c r="Z45" s="63">
        <f t="shared" si="10"/>
        <v>0</v>
      </c>
      <c r="AA45" s="63">
        <f t="shared" si="11"/>
        <v>0</v>
      </c>
      <c r="AB45" s="63">
        <f t="shared" si="12"/>
        <v>0</v>
      </c>
    </row>
    <row r="46" spans="1:28" ht="12.75">
      <c r="A46" s="5">
        <v>31</v>
      </c>
      <c r="B46" s="40"/>
      <c r="C46" s="75"/>
      <c r="D46" s="75"/>
      <c r="E46" s="75"/>
      <c r="F46" s="75"/>
      <c r="G46" s="75"/>
      <c r="H46" s="53">
        <f t="shared" si="1"/>
      </c>
      <c r="I46" s="43"/>
      <c r="J46" s="53">
        <f t="shared" si="0"/>
      </c>
      <c r="K46" s="53">
        <f t="shared" si="2"/>
      </c>
      <c r="L46" s="53">
        <f t="shared" si="3"/>
      </c>
      <c r="M46" s="68">
        <f t="shared" si="4"/>
      </c>
      <c r="T46" s="64"/>
      <c r="U46" s="65">
        <f t="shared" si="5"/>
      </c>
      <c r="V46" s="63">
        <f t="shared" si="6"/>
        <v>0</v>
      </c>
      <c r="W46" s="63">
        <f t="shared" si="7"/>
        <v>0</v>
      </c>
      <c r="X46" s="63">
        <f t="shared" si="8"/>
        <v>0</v>
      </c>
      <c r="Y46" s="63">
        <f t="shared" si="9"/>
        <v>0</v>
      </c>
      <c r="Z46" s="63">
        <f t="shared" si="10"/>
        <v>0</v>
      </c>
      <c r="AA46" s="63">
        <f t="shared" si="11"/>
        <v>0</v>
      </c>
      <c r="AB46" s="63">
        <f t="shared" si="12"/>
        <v>0</v>
      </c>
    </row>
    <row r="47" spans="1:28" ht="12.75">
      <c r="A47" s="11">
        <v>32</v>
      </c>
      <c r="B47" s="40"/>
      <c r="C47" s="75"/>
      <c r="D47" s="75"/>
      <c r="E47" s="75"/>
      <c r="F47" s="75"/>
      <c r="G47" s="75"/>
      <c r="H47" s="53">
        <f t="shared" si="1"/>
      </c>
      <c r="I47" s="43"/>
      <c r="J47" s="53">
        <f t="shared" si="0"/>
      </c>
      <c r="K47" s="53">
        <f t="shared" si="2"/>
      </c>
      <c r="L47" s="53">
        <f t="shared" si="3"/>
      </c>
      <c r="M47" s="68">
        <f t="shared" si="4"/>
      </c>
      <c r="T47" s="64"/>
      <c r="U47" s="65">
        <f t="shared" si="5"/>
      </c>
      <c r="V47" s="63">
        <f t="shared" si="6"/>
        <v>0</v>
      </c>
      <c r="W47" s="63">
        <f t="shared" si="7"/>
        <v>0</v>
      </c>
      <c r="X47" s="63">
        <f t="shared" si="8"/>
        <v>0</v>
      </c>
      <c r="Y47" s="63">
        <f t="shared" si="9"/>
        <v>0</v>
      </c>
      <c r="Z47" s="63">
        <f t="shared" si="10"/>
        <v>0</v>
      </c>
      <c r="AA47" s="63">
        <f t="shared" si="11"/>
        <v>0</v>
      </c>
      <c r="AB47" s="63">
        <f t="shared" si="12"/>
        <v>0</v>
      </c>
    </row>
    <row r="48" spans="1:28" ht="12.75">
      <c r="A48" s="5">
        <v>33</v>
      </c>
      <c r="B48" s="40"/>
      <c r="C48" s="75"/>
      <c r="D48" s="75"/>
      <c r="E48" s="75"/>
      <c r="F48" s="75"/>
      <c r="G48" s="75"/>
      <c r="H48" s="53">
        <f t="shared" si="1"/>
      </c>
      <c r="I48" s="43"/>
      <c r="J48" s="53">
        <f t="shared" si="0"/>
      </c>
      <c r="K48" s="53">
        <f t="shared" si="2"/>
      </c>
      <c r="L48" s="53">
        <f t="shared" si="3"/>
      </c>
      <c r="M48" s="68">
        <f t="shared" si="4"/>
      </c>
      <c r="T48" s="64"/>
      <c r="U48" s="65">
        <f t="shared" si="5"/>
      </c>
      <c r="V48" s="63">
        <f t="shared" si="6"/>
        <v>0</v>
      </c>
      <c r="W48" s="63">
        <f t="shared" si="7"/>
        <v>0</v>
      </c>
      <c r="X48" s="63">
        <f t="shared" si="8"/>
        <v>0</v>
      </c>
      <c r="Y48" s="63">
        <f t="shared" si="9"/>
        <v>0</v>
      </c>
      <c r="Z48" s="63">
        <f t="shared" si="10"/>
        <v>0</v>
      </c>
      <c r="AA48" s="63">
        <f t="shared" si="11"/>
        <v>0</v>
      </c>
      <c r="AB48" s="63">
        <f t="shared" si="12"/>
        <v>0</v>
      </c>
    </row>
    <row r="49" spans="1:28" ht="12.75">
      <c r="A49" s="11">
        <v>34</v>
      </c>
      <c r="B49" s="41"/>
      <c r="C49" s="76"/>
      <c r="D49" s="76"/>
      <c r="E49" s="76"/>
      <c r="F49" s="76"/>
      <c r="G49" s="76"/>
      <c r="H49" s="53">
        <f t="shared" si="1"/>
      </c>
      <c r="I49" s="42"/>
      <c r="J49" s="53">
        <f t="shared" si="0"/>
      </c>
      <c r="K49" s="53">
        <f t="shared" si="2"/>
      </c>
      <c r="L49" s="53">
        <f t="shared" si="3"/>
      </c>
      <c r="M49" s="68">
        <f t="shared" si="4"/>
      </c>
      <c r="T49" s="64"/>
      <c r="U49" s="65">
        <f t="shared" si="5"/>
      </c>
      <c r="V49" s="63">
        <f t="shared" si="6"/>
        <v>0</v>
      </c>
      <c r="W49" s="63">
        <f t="shared" si="7"/>
        <v>0</v>
      </c>
      <c r="X49" s="63">
        <f t="shared" si="8"/>
        <v>0</v>
      </c>
      <c r="Y49" s="63">
        <f t="shared" si="9"/>
        <v>0</v>
      </c>
      <c r="Z49" s="63">
        <f t="shared" si="10"/>
        <v>0</v>
      </c>
      <c r="AA49" s="63">
        <f t="shared" si="11"/>
        <v>0</v>
      </c>
      <c r="AB49" s="63">
        <f t="shared" si="12"/>
        <v>0</v>
      </c>
    </row>
    <row r="50" spans="1:28" ht="12.75">
      <c r="A50" s="11">
        <v>35</v>
      </c>
      <c r="B50" s="41"/>
      <c r="C50" s="76"/>
      <c r="D50" s="76"/>
      <c r="E50" s="76"/>
      <c r="F50" s="76"/>
      <c r="G50" s="76"/>
      <c r="H50" s="53">
        <f t="shared" si="1"/>
      </c>
      <c r="I50" s="42"/>
      <c r="J50" s="53">
        <f t="shared" si="0"/>
      </c>
      <c r="K50" s="53">
        <f t="shared" si="2"/>
      </c>
      <c r="L50" s="53">
        <f t="shared" si="3"/>
      </c>
      <c r="M50" s="68">
        <f t="shared" si="4"/>
      </c>
      <c r="T50" s="64"/>
      <c r="U50" s="65">
        <f t="shared" si="5"/>
      </c>
      <c r="V50" s="63">
        <f t="shared" si="6"/>
        <v>0</v>
      </c>
      <c r="W50" s="63">
        <f t="shared" si="7"/>
        <v>0</v>
      </c>
      <c r="X50" s="63">
        <f t="shared" si="8"/>
        <v>0</v>
      </c>
      <c r="Y50" s="63">
        <f t="shared" si="9"/>
        <v>0</v>
      </c>
      <c r="Z50" s="63">
        <f t="shared" si="10"/>
        <v>0</v>
      </c>
      <c r="AA50" s="63">
        <f t="shared" si="11"/>
        <v>0</v>
      </c>
      <c r="AB50" s="63">
        <f t="shared" si="12"/>
        <v>0</v>
      </c>
    </row>
    <row r="52" spans="22:28" ht="12.75">
      <c r="V52" s="66">
        <f>SUM(V16:V50)</f>
        <v>0</v>
      </c>
      <c r="W52" s="66">
        <f aca="true" t="shared" si="13" ref="W52:AB52">SUM(W16:W50)</f>
        <v>0</v>
      </c>
      <c r="X52" s="66">
        <f t="shared" si="13"/>
        <v>0</v>
      </c>
      <c r="Y52" s="66">
        <f t="shared" si="13"/>
        <v>0</v>
      </c>
      <c r="Z52" s="66">
        <f t="shared" si="13"/>
        <v>0</v>
      </c>
      <c r="AA52" s="66">
        <f t="shared" si="13"/>
        <v>0</v>
      </c>
      <c r="AB52" s="66">
        <f t="shared" si="13"/>
        <v>0</v>
      </c>
    </row>
    <row r="55" spans="2:8" ht="12.75">
      <c r="B55" s="77"/>
      <c r="H55"/>
    </row>
    <row r="56" spans="2:8" ht="12.75">
      <c r="B56" s="77"/>
      <c r="H56"/>
    </row>
    <row r="57" spans="2:8" ht="12.75">
      <c r="B57" s="77"/>
      <c r="H57"/>
    </row>
    <row r="58" spans="2:8" ht="12.75">
      <c r="B58" s="77"/>
      <c r="H58"/>
    </row>
    <row r="59" spans="2:8" ht="12.75">
      <c r="B59" s="77"/>
      <c r="H59"/>
    </row>
    <row r="60" spans="2:8" ht="12.75">
      <c r="B60" s="77"/>
      <c r="H60"/>
    </row>
    <row r="61" spans="2:8" ht="12.75">
      <c r="B61" s="77"/>
      <c r="H61"/>
    </row>
    <row r="62" spans="2:8" ht="12.75">
      <c r="B62" s="77"/>
      <c r="H62"/>
    </row>
    <row r="63" spans="2:8" ht="12.75">
      <c r="B63" s="77"/>
      <c r="H63"/>
    </row>
  </sheetData>
  <sheetProtection selectLockedCells="1" selectUnlockedCells="1"/>
  <mergeCells count="23">
    <mergeCell ref="J7:K7"/>
    <mergeCell ref="C6:H6"/>
    <mergeCell ref="C2:H2"/>
    <mergeCell ref="C10:D10"/>
    <mergeCell ref="C9:H9"/>
    <mergeCell ref="C4:H4"/>
    <mergeCell ref="C3:H3"/>
    <mergeCell ref="C7:H7"/>
    <mergeCell ref="J8:K8"/>
    <mergeCell ref="C8:H8"/>
    <mergeCell ref="A14:A15"/>
    <mergeCell ref="B14:B15"/>
    <mergeCell ref="C14:C15"/>
    <mergeCell ref="I14:I15"/>
    <mergeCell ref="D14:H14"/>
    <mergeCell ref="J14:M14"/>
    <mergeCell ref="L3:M3"/>
    <mergeCell ref="C5:H5"/>
    <mergeCell ref="J3:K3"/>
    <mergeCell ref="L6:M6"/>
    <mergeCell ref="J4:K4"/>
    <mergeCell ref="J5:K5"/>
    <mergeCell ref="J6:K6"/>
  </mergeCells>
  <dataValidations count="9">
    <dataValidation type="whole" allowBlank="1" showInputMessage="1" showErrorMessage="1" error="Это оценка по 12-бальной шкале. Поставьте ее в диапазоне от 1 до 12 баллов" sqref="D16:G50 I16:I50">
      <formula1>0</formula1>
      <formula2>100</formula2>
    </dataValidation>
    <dataValidation type="list" allowBlank="1" showInputMessage="1" showErrorMessage="1" error="Семестр может быть или 1-й или 2-й. Введите соответствующее целое число" sqref="L4">
      <formula1>$T$3:$T$4</formula1>
    </dataValidation>
    <dataValidation type="whole" operator="greaterThanOrEqual" showInputMessage="1" showErrorMessage="1" error="Надо ввести значение" sqref="L7 C12:C13">
      <formula1>0</formula1>
    </dataValidation>
    <dataValidation type="textLength" operator="greaterThanOrEqual" showInputMessage="1" showErrorMessage="1" error="Надо ввести значение" sqref="C7:H7 L3:M3 C2:H4">
      <formula1>1</formula1>
    </dataValidation>
    <dataValidation operator="greaterThanOrEqual" showInputMessage="1" showErrorMessage="1" error="Надо ввести значение" sqref="C10:D10"/>
    <dataValidation type="list" allowBlank="1" showInputMessage="1" showErrorMessage="1" sqref="C11">
      <formula1>$T$5:$T$10</formula1>
    </dataValidation>
    <dataValidation type="list" operator="greaterThanOrEqual" showInputMessage="1" showErrorMessage="1" error="Надо ввести значение" sqref="C9:H9">
      <formula1>$U$3:$U$9</formula1>
    </dataValidation>
    <dataValidation type="list" operator="greaterThanOrEqual" showInputMessage="1" showErrorMessage="1" error="Надо ввести значение" sqref="L6">
      <formula1>$U$3:$U$12</formula1>
    </dataValidation>
    <dataValidation type="list" allowBlank="1" showInputMessage="1" showErrorMessage="1" sqref="L5">
      <formula1>$T$5:$T$15</formula1>
    </dataValidation>
  </dataValidation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4" r:id="rId3"/>
  <colBreaks count="1" manualBreakCount="1">
    <brk id="1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30" zoomScaleSheetLayoutView="130" zoomScalePageLayoutView="0" workbookViewId="0" topLeftCell="A1">
      <selection activeCell="F23" sqref="F23"/>
    </sheetView>
  </sheetViews>
  <sheetFormatPr defaultColWidth="9.140625" defaultRowHeight="12.75"/>
  <cols>
    <col min="1" max="1" width="2.8515625" style="0" customWidth="1"/>
    <col min="2" max="2" width="15.8515625" style="0" customWidth="1"/>
    <col min="3" max="3" width="7.7109375" style="0" customWidth="1"/>
    <col min="4" max="4" width="6.140625" style="0" customWidth="1"/>
    <col min="5" max="5" width="10.28125" style="0" customWidth="1"/>
    <col min="6" max="6" width="15.421875" style="0" customWidth="1"/>
    <col min="7" max="7" width="6.140625" style="0" customWidth="1"/>
    <col min="8" max="8" width="4.7109375" style="0" customWidth="1"/>
    <col min="9" max="9" width="8.7109375" style="0" customWidth="1"/>
    <col min="10" max="10" width="14.7109375" style="0" customWidth="1"/>
  </cols>
  <sheetData>
    <row r="1" spans="1:10" ht="12.75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2.75">
      <c r="A2" s="112" t="s">
        <v>96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4" t="s">
        <v>4</v>
      </c>
      <c r="B3" s="14"/>
      <c r="C3" s="17" t="str">
        <f>Факультет_настройки!B2</f>
        <v>Міжнародних економічних відносин</v>
      </c>
      <c r="D3" s="14"/>
      <c r="G3" s="2"/>
      <c r="H3" s="102"/>
      <c r="I3" s="102"/>
      <c r="J3" s="102"/>
    </row>
    <row r="4" spans="1:10" ht="12.75">
      <c r="A4" s="13" t="str">
        <f>IF(Данные!C5&lt;&gt;"","Спеціальність","Спеціальність")</f>
        <v>Спеціальність</v>
      </c>
      <c r="B4" s="13"/>
      <c r="C4" s="17" t="str">
        <f>IF(Данные!C5&lt;&gt;"",Данные!C5,Данные!C6)</f>
        <v>051 "Економіка" ОПП "Міжнародна економіка"</v>
      </c>
      <c r="D4" s="13"/>
      <c r="E4" s="13"/>
      <c r="F4" s="13"/>
      <c r="G4" s="13"/>
      <c r="H4" s="13"/>
      <c r="I4" s="13"/>
      <c r="J4" s="13"/>
    </row>
    <row r="5" spans="1:10" ht="12.75">
      <c r="A5" s="13" t="s">
        <v>5</v>
      </c>
      <c r="B5" s="14"/>
      <c r="C5" s="116">
        <f>Данные!C9</f>
        <v>1</v>
      </c>
      <c r="D5" s="116"/>
      <c r="E5" s="116"/>
      <c r="F5" s="116"/>
      <c r="G5" s="116"/>
      <c r="H5" s="14"/>
      <c r="I5" s="13" t="s">
        <v>6</v>
      </c>
      <c r="J5" s="36" t="str">
        <f>Данные!C10</f>
        <v>6.06.051.130.19.1</v>
      </c>
    </row>
    <row r="6" spans="1:10" ht="12.75">
      <c r="A6" s="114" t="str">
        <f>CONCATENATE(Факультет_настройки!B6," навчальний рік")</f>
        <v>2019 - 2020 навчальний рік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>
      <c r="A7" s="115"/>
      <c r="B7" s="115"/>
      <c r="C7" s="115"/>
      <c r="D7" s="115"/>
      <c r="E7" s="115"/>
      <c r="F7" s="115"/>
      <c r="G7" s="115"/>
      <c r="H7" s="115"/>
      <c r="I7" s="115"/>
      <c r="J7" s="113"/>
    </row>
    <row r="8" spans="1:10" ht="12.75">
      <c r="A8" s="112" t="str">
        <f>CONCATENATE("ВІДОМІСТЬ ОБЛІКУ УСПІШНОСТІ   № ",IF(Данные!C8="","_______________",Данные!C8))</f>
        <v>ВІДОМІСТЬ ОБЛІКУ УСПІШНОСТІ   № _______________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2.75">
      <c r="A9" s="112" t="str">
        <f>Данные!P21</f>
        <v>'' 6 ''  квітня  2020 року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" customHeight="1">
      <c r="A10" s="13" t="s">
        <v>7</v>
      </c>
      <c r="B10" s="109">
        <f>IF(Данные!C2="","",Данные!C2)</f>
      </c>
      <c r="C10" s="109"/>
      <c r="D10" s="109"/>
      <c r="E10" s="109"/>
      <c r="F10" s="109"/>
      <c r="G10" s="109"/>
      <c r="H10" s="109"/>
      <c r="I10" s="109"/>
      <c r="J10" s="109"/>
    </row>
    <row r="11" spans="1:9" ht="13.5">
      <c r="A11" s="102" t="str">
        <f>CONCATENATE("за ",Факультет_настройки!B8," навчальний семестр")</f>
        <v>за 2 навчальний семестр</v>
      </c>
      <c r="B11" s="102"/>
      <c r="C11" s="102"/>
      <c r="H11" s="20"/>
      <c r="I11" s="20"/>
    </row>
    <row r="12" spans="1:10" ht="13.5">
      <c r="A12" s="2" t="s">
        <v>8</v>
      </c>
      <c r="B12" s="2"/>
      <c r="D12" s="23" t="str">
        <f>Данные!C11</f>
        <v>Екзамен</v>
      </c>
      <c r="G12" s="1" t="s">
        <v>9</v>
      </c>
      <c r="H12" s="8"/>
      <c r="J12" s="23">
        <f>IF(Данные!C12="","",Данные!C12)</f>
        <v>150</v>
      </c>
    </row>
    <row r="13" spans="1:10" ht="15">
      <c r="A13" s="102" t="s">
        <v>1</v>
      </c>
      <c r="B13" s="102"/>
      <c r="C13" s="103">
        <f>IF(Данные!C3="","",Данные!C3)</f>
      </c>
      <c r="D13" s="103"/>
      <c r="E13" s="103"/>
      <c r="F13" s="103"/>
      <c r="G13" s="103"/>
      <c r="H13" s="103"/>
      <c r="I13" s="103"/>
      <c r="J13" s="103"/>
    </row>
    <row r="14" spans="1:10" ht="5.25" customHeight="1">
      <c r="A14" s="2"/>
      <c r="B14" s="2"/>
      <c r="C14" s="110"/>
      <c r="D14" s="110"/>
      <c r="E14" s="110"/>
      <c r="F14" s="110"/>
      <c r="G14" s="110"/>
      <c r="H14" s="110"/>
      <c r="I14" s="110"/>
      <c r="J14" s="110"/>
    </row>
    <row r="15" spans="1:10" ht="14.25">
      <c r="A15" s="102" t="s">
        <v>1</v>
      </c>
      <c r="B15" s="102"/>
      <c r="C15" s="111" t="str">
        <f>IF(Данные!C4=""," ",Данные!C4)</f>
        <v> </v>
      </c>
      <c r="D15" s="111"/>
      <c r="E15" s="111"/>
      <c r="F15" s="111"/>
      <c r="G15" s="111"/>
      <c r="H15" s="111"/>
      <c r="I15" s="111"/>
      <c r="J15" s="111"/>
    </row>
    <row r="16" spans="1:10" ht="5.25" customHeight="1">
      <c r="A16" s="2"/>
      <c r="B16" s="2"/>
      <c r="C16" s="110"/>
      <c r="D16" s="110"/>
      <c r="E16" s="110"/>
      <c r="F16" s="110"/>
      <c r="G16" s="110"/>
      <c r="H16" s="110"/>
      <c r="I16" s="110"/>
      <c r="J16" s="110"/>
    </row>
    <row r="17" spans="1:10" ht="12.75" customHeight="1">
      <c r="A17" s="91" t="s">
        <v>2</v>
      </c>
      <c r="B17" s="91" t="s">
        <v>17</v>
      </c>
      <c r="C17" s="91" t="s">
        <v>19</v>
      </c>
      <c r="D17" s="93" t="s">
        <v>10</v>
      </c>
      <c r="E17" s="93" t="s">
        <v>11</v>
      </c>
      <c r="F17" s="104" t="s">
        <v>12</v>
      </c>
      <c r="G17" s="105"/>
      <c r="H17" s="106"/>
      <c r="I17" s="95" t="s">
        <v>16</v>
      </c>
      <c r="J17" s="95" t="s">
        <v>23</v>
      </c>
    </row>
    <row r="18" spans="1:10" ht="49.5" customHeight="1">
      <c r="A18" s="92"/>
      <c r="B18" s="92"/>
      <c r="C18" s="92"/>
      <c r="D18" s="94"/>
      <c r="E18" s="94"/>
      <c r="F18" s="10" t="s">
        <v>13</v>
      </c>
      <c r="G18" s="10" t="s">
        <v>14</v>
      </c>
      <c r="H18" s="10" t="s">
        <v>15</v>
      </c>
      <c r="I18" s="95"/>
      <c r="J18" s="95"/>
    </row>
    <row r="19" spans="1:10" ht="12.75">
      <c r="A19" s="25">
        <v>1</v>
      </c>
      <c r="B19" s="26">
        <f>IF(Данные!B16="","",Данные!B16)</f>
      </c>
      <c r="C19" s="45">
        <f>IF(Данные!C16="","",Данные!C16)</f>
      </c>
      <c r="D19" s="25">
        <f>IF(Данные!H16=0,"не з'яв",Данные!H16)</f>
      </c>
      <c r="E19" s="25">
        <f>IF(Данные!I16&lt;&gt;"",Данные!I16,IF(Данные!$L$5="Екзамен","не з'явився",""))</f>
      </c>
      <c r="F19" s="25">
        <f>Данные!K16</f>
      </c>
      <c r="G19" s="25">
        <f>Данные!J16</f>
      </c>
      <c r="H19" s="25">
        <f>Данные!M16</f>
      </c>
      <c r="I19" s="30">
        <f>IF(Данные!J16="","",Данные!$C$7)</f>
      </c>
      <c r="J19" s="27"/>
    </row>
    <row r="20" spans="1:10" ht="12.75">
      <c r="A20" s="25">
        <v>2</v>
      </c>
      <c r="B20" s="26">
        <f>IF(Данные!B17="","",Данные!B17)</f>
      </c>
      <c r="C20" s="45">
        <f>IF(Данные!C17="","",Данные!C17)</f>
      </c>
      <c r="D20" s="25">
        <f>IF(Данные!H17=0,"не з'яв",Данные!H17)</f>
      </c>
      <c r="E20" s="25">
        <f>IF(Данные!I17&lt;&gt;"",Данные!I17,IF(Данные!$L$5="Екзамен","не з'явився",""))</f>
      </c>
      <c r="F20" s="25">
        <f>Данные!K17</f>
      </c>
      <c r="G20" s="25">
        <f>Данные!J17</f>
      </c>
      <c r="H20" s="25">
        <f>Данные!M17</f>
      </c>
      <c r="I20" s="30">
        <f>IF(Данные!J17="","",Данные!$C$7)</f>
      </c>
      <c r="J20" s="27"/>
    </row>
    <row r="21" spans="1:10" ht="12.75">
      <c r="A21" s="25">
        <v>3</v>
      </c>
      <c r="B21" s="26">
        <f>IF(Данные!B18="","",Данные!B18)</f>
      </c>
      <c r="C21" s="45">
        <f>IF(Данные!C18="","",Данные!C18)</f>
      </c>
      <c r="D21" s="25">
        <f>IF(Данные!H18=0,"не з'яв",Данные!H18)</f>
      </c>
      <c r="E21" s="25">
        <f>IF(Данные!I18&lt;&gt;"",Данные!I18,IF(Данные!$L$5="Екзамен","не з'явився",""))</f>
      </c>
      <c r="F21" s="25">
        <f>Данные!K18</f>
      </c>
      <c r="G21" s="25">
        <f>Данные!J18</f>
      </c>
      <c r="H21" s="25">
        <f>Данные!M18</f>
      </c>
      <c r="I21" s="30">
        <f>IF(Данные!J18="","",Данные!$C$7)</f>
      </c>
      <c r="J21" s="27"/>
    </row>
    <row r="22" spans="1:10" ht="12.75">
      <c r="A22" s="25">
        <v>4</v>
      </c>
      <c r="B22" s="26">
        <f>IF(Данные!B19="","",Данные!B19)</f>
      </c>
      <c r="C22" s="45">
        <f>IF(Данные!C19="","",Данные!C19)</f>
      </c>
      <c r="D22" s="25">
        <f>IF(Данные!H19=0,"не з'яв",Данные!H19)</f>
      </c>
      <c r="E22" s="25">
        <f>IF(Данные!I19&lt;&gt;"",Данные!I19,IF(Данные!$L$5="Екзамен","не з'явився",""))</f>
      </c>
      <c r="F22" s="25">
        <f>Данные!K19</f>
      </c>
      <c r="G22" s="25">
        <f>Данные!J19</f>
      </c>
      <c r="H22" s="25">
        <f>Данные!M19</f>
      </c>
      <c r="I22" s="30">
        <f>IF(Данные!J19="","",Данные!$C$7)</f>
      </c>
      <c r="J22" s="27"/>
    </row>
    <row r="23" spans="1:10" ht="12.75">
      <c r="A23" s="25">
        <v>5</v>
      </c>
      <c r="B23" s="26">
        <f>IF(Данные!B20="","",Данные!B20)</f>
      </c>
      <c r="C23" s="45">
        <f>IF(Данные!C20="","",Данные!C20)</f>
      </c>
      <c r="D23" s="25">
        <f>IF(Данные!H20=0,"не з'яв",Данные!H20)</f>
      </c>
      <c r="E23" s="25">
        <f>IF(Данные!I20&lt;&gt;"",Данные!I20,IF(Данные!$L$5="Екзамен","не з'явився",""))</f>
      </c>
      <c r="F23" s="25">
        <f>Данные!K20</f>
      </c>
      <c r="G23" s="25">
        <f>Данные!J20</f>
      </c>
      <c r="H23" s="25">
        <f>Данные!M20</f>
      </c>
      <c r="I23" s="30">
        <f>IF(Данные!J20="","",Данные!$C$7)</f>
      </c>
      <c r="J23" s="27"/>
    </row>
    <row r="24" spans="1:10" ht="12.75">
      <c r="A24" s="25">
        <v>6</v>
      </c>
      <c r="B24" s="26">
        <f>IF(Данные!B21="","",Данные!B21)</f>
      </c>
      <c r="C24" s="45">
        <f>IF(Данные!C21="","",Данные!C21)</f>
      </c>
      <c r="D24" s="25">
        <f>IF(Данные!H21=0,"не з'яв",Данные!H21)</f>
      </c>
      <c r="E24" s="25">
        <f>IF(Данные!I21&lt;&gt;"",Данные!I21,IF(Данные!$L$5="Екзамен","не з'явився",""))</f>
      </c>
      <c r="F24" s="25">
        <f>Данные!K21</f>
      </c>
      <c r="G24" s="25">
        <f>Данные!J21</f>
      </c>
      <c r="H24" s="25">
        <f>Данные!M21</f>
      </c>
      <c r="I24" s="30">
        <f>IF(Данные!J21="","",Данные!$C$7)</f>
      </c>
      <c r="J24" s="27"/>
    </row>
    <row r="25" spans="1:10" ht="12.75">
      <c r="A25" s="25">
        <v>7</v>
      </c>
      <c r="B25" s="26">
        <f>IF(Данные!B22="","",Данные!B22)</f>
      </c>
      <c r="C25" s="45">
        <f>IF(Данные!C22="","",Данные!C22)</f>
      </c>
      <c r="D25" s="25">
        <f>IF(Данные!H22=0,"не з'яв",Данные!H22)</f>
      </c>
      <c r="E25" s="25">
        <f>IF(Данные!I22&lt;&gt;"",Данные!I22,IF(Данные!$L$5="Екзамен","не з'явився",""))</f>
      </c>
      <c r="F25" s="25">
        <f>Данные!K22</f>
      </c>
      <c r="G25" s="25">
        <f>Данные!J22</f>
      </c>
      <c r="H25" s="25">
        <f>Данные!M22</f>
      </c>
      <c r="I25" s="30">
        <f>IF(Данные!J22="","",Данные!$C$7)</f>
      </c>
      <c r="J25" s="27"/>
    </row>
    <row r="26" spans="1:10" ht="12.75">
      <c r="A26" s="25">
        <v>8</v>
      </c>
      <c r="B26" s="26">
        <f>IF(Данные!B23="","",Данные!B23)</f>
      </c>
      <c r="C26" s="45">
        <f>IF(Данные!C23="","",Данные!C23)</f>
      </c>
      <c r="D26" s="25">
        <f>IF(Данные!H23=0,"не з'яв",Данные!H23)</f>
      </c>
      <c r="E26" s="25">
        <f>IF(Данные!I23&lt;&gt;"",Данные!I23,IF(Данные!$L$5="Екзамен","не з'явився",""))</f>
      </c>
      <c r="F26" s="25">
        <f>Данные!K23</f>
      </c>
      <c r="G26" s="25">
        <f>Данные!J23</f>
      </c>
      <c r="H26" s="25">
        <f>Данные!M23</f>
      </c>
      <c r="I26" s="30">
        <f>IF(Данные!J23="","",Данные!$C$7)</f>
      </c>
      <c r="J26" s="27"/>
    </row>
    <row r="27" spans="1:10" ht="12.75">
      <c r="A27" s="25">
        <v>9</v>
      </c>
      <c r="B27" s="26">
        <f>IF(Данные!B24="","",Данные!B24)</f>
      </c>
      <c r="C27" s="45">
        <f>IF(Данные!C24="","",Данные!C24)</f>
      </c>
      <c r="D27" s="25">
        <f>IF(Данные!H24=0,"не з'яв",Данные!H24)</f>
      </c>
      <c r="E27" s="25">
        <f>IF(Данные!I24&lt;&gt;"",Данные!I24,IF(Данные!$L$5="Екзамен","не з'явився",""))</f>
      </c>
      <c r="F27" s="25">
        <f>Данные!K24</f>
      </c>
      <c r="G27" s="25">
        <f>Данные!J24</f>
      </c>
      <c r="H27" s="25">
        <f>Данные!M24</f>
      </c>
      <c r="I27" s="30">
        <f>IF(Данные!J24="","",Данные!$C$7)</f>
      </c>
      <c r="J27" s="27"/>
    </row>
    <row r="28" spans="1:10" ht="12.75">
      <c r="A28" s="25">
        <v>10</v>
      </c>
      <c r="B28" s="26">
        <f>IF(Данные!B25="","",Данные!B25)</f>
      </c>
      <c r="C28" s="45">
        <f>IF(Данные!C25="","",Данные!C25)</f>
      </c>
      <c r="D28" s="25">
        <f>IF(Данные!H25=0,"не з'яв",Данные!H25)</f>
      </c>
      <c r="E28" s="25">
        <f>IF(Данные!I25&lt;&gt;"",Данные!I25,IF(Данные!$L$5="Екзамен","не з'явився",""))</f>
      </c>
      <c r="F28" s="25">
        <f>Данные!K25</f>
      </c>
      <c r="G28" s="25">
        <f>Данные!J25</f>
      </c>
      <c r="H28" s="25">
        <f>Данные!M25</f>
      </c>
      <c r="I28" s="30">
        <f>IF(Данные!J25="","",Данные!$C$7)</f>
      </c>
      <c r="J28" s="27"/>
    </row>
    <row r="29" spans="1:10" ht="12.75">
      <c r="A29" s="25">
        <v>11</v>
      </c>
      <c r="B29" s="26">
        <f>IF(Данные!B26="","",Данные!B26)</f>
      </c>
      <c r="C29" s="45">
        <f>IF(Данные!C26="","",Данные!C26)</f>
      </c>
      <c r="D29" s="25">
        <f>IF(Данные!H26=0,"не з'яв",Данные!H26)</f>
      </c>
      <c r="E29" s="25">
        <f>IF(Данные!I26&lt;&gt;"",Данные!I26,IF(Данные!$L$5="Екзамен","не з'явився",""))</f>
      </c>
      <c r="F29" s="25">
        <f>Данные!K26</f>
      </c>
      <c r="G29" s="25">
        <f>Данные!J26</f>
      </c>
      <c r="H29" s="25">
        <f>Данные!M26</f>
      </c>
      <c r="I29" s="30">
        <f>IF(Данные!J26="","",Данные!$C$7)</f>
      </c>
      <c r="J29" s="27"/>
    </row>
    <row r="30" spans="1:10" ht="12.75">
      <c r="A30" s="25">
        <v>12</v>
      </c>
      <c r="B30" s="26">
        <f>IF(Данные!B27="","",Данные!B27)</f>
      </c>
      <c r="C30" s="45">
        <f>IF(Данные!C27="","",Данные!C27)</f>
      </c>
      <c r="D30" s="25">
        <f>IF(Данные!H27=0,"не з'яв",Данные!H27)</f>
      </c>
      <c r="E30" s="25">
        <f>IF(Данные!I27&lt;&gt;"",Данные!I27,IF(Данные!$L$5="Екзамен","не з'явився",""))</f>
      </c>
      <c r="F30" s="25">
        <f>Данные!K27</f>
      </c>
      <c r="G30" s="25">
        <f>Данные!J27</f>
      </c>
      <c r="H30" s="25">
        <f>Данные!M27</f>
      </c>
      <c r="I30" s="30">
        <f>IF(Данные!J27="","",Данные!$C$7)</f>
      </c>
      <c r="J30" s="27"/>
    </row>
    <row r="31" spans="1:10" ht="12.75">
      <c r="A31" s="25">
        <v>13</v>
      </c>
      <c r="B31" s="26">
        <f>IF(Данные!B28="","",Данные!B28)</f>
      </c>
      <c r="C31" s="45">
        <f>IF(Данные!C28="","",Данные!C28)</f>
      </c>
      <c r="D31" s="25">
        <f>IF(Данные!H28=0,"не з'яв",Данные!H28)</f>
      </c>
      <c r="E31" s="25">
        <f>IF(Данные!I28&lt;&gt;"",Данные!I28,IF(Данные!$L$5="Екзамен","не з'явився",""))</f>
      </c>
      <c r="F31" s="25">
        <f>Данные!K28</f>
      </c>
      <c r="G31" s="25">
        <f>Данные!J28</f>
      </c>
      <c r="H31" s="25">
        <f>Данные!M28</f>
      </c>
      <c r="I31" s="30">
        <f>IF(Данные!J28="","",Данные!$C$7)</f>
      </c>
      <c r="J31" s="27"/>
    </row>
    <row r="32" spans="1:10" ht="12.75">
      <c r="A32" s="25">
        <v>14</v>
      </c>
      <c r="B32" s="26">
        <f>IF(Данные!B29="","",Данные!B29)</f>
      </c>
      <c r="C32" s="45">
        <f>IF(Данные!C29="","",Данные!C29)</f>
      </c>
      <c r="D32" s="25">
        <f>IF(Данные!H29=0,"не з'яв",Данные!H29)</f>
      </c>
      <c r="E32" s="25">
        <f>IF(Данные!I29&lt;&gt;"",Данные!I29,IF(Данные!$L$5="Екзамен","не з'явився",""))</f>
      </c>
      <c r="F32" s="25">
        <f>Данные!K29</f>
      </c>
      <c r="G32" s="25">
        <f>Данные!J29</f>
      </c>
      <c r="H32" s="25">
        <f>Данные!M29</f>
      </c>
      <c r="I32" s="30">
        <f>IF(Данные!J29="","",Данные!$C$7)</f>
      </c>
      <c r="J32" s="27"/>
    </row>
    <row r="33" spans="1:10" ht="12.75">
      <c r="A33" s="25">
        <v>15</v>
      </c>
      <c r="B33" s="26">
        <f>IF(Данные!B30="","",Данные!B30)</f>
      </c>
      <c r="C33" s="45">
        <f>IF(Данные!C30="","",Данные!C30)</f>
      </c>
      <c r="D33" s="25">
        <f>IF(Данные!H30=0,"не з'яв",Данные!H30)</f>
      </c>
      <c r="E33" s="25">
        <f>IF(Данные!I30&lt;&gt;"",Данные!I30,IF(Данные!$L$5="Екзамен","не з'явився",""))</f>
      </c>
      <c r="F33" s="25">
        <f>Данные!K30</f>
      </c>
      <c r="G33" s="25">
        <f>Данные!J30</f>
      </c>
      <c r="H33" s="25">
        <f>Данные!M30</f>
      </c>
      <c r="I33" s="30">
        <f>IF(Данные!J30="","",Данные!$C$7)</f>
      </c>
      <c r="J33" s="27"/>
    </row>
    <row r="34" spans="1:10" ht="12.75">
      <c r="A34" s="25">
        <v>16</v>
      </c>
      <c r="B34" s="26">
        <f>IF(Данные!B31="","",Данные!B31)</f>
      </c>
      <c r="C34" s="45">
        <f>IF(Данные!C31="","",Данные!C31)</f>
      </c>
      <c r="D34" s="25">
        <f>IF(Данные!H31=0,"не з'яв",Данные!H31)</f>
      </c>
      <c r="E34" s="25">
        <f>IF(Данные!I31&lt;&gt;"",Данные!I31,IF(Данные!$L$5="Екзамен","не з'явився",""))</f>
      </c>
      <c r="F34" s="25">
        <f>Данные!K31</f>
      </c>
      <c r="G34" s="25">
        <f>Данные!J31</f>
      </c>
      <c r="H34" s="25">
        <f>Данные!M31</f>
      </c>
      <c r="I34" s="30">
        <f>IF(Данные!J31="","",Данные!$C$7)</f>
      </c>
      <c r="J34" s="27"/>
    </row>
    <row r="35" spans="1:10" ht="12.75">
      <c r="A35" s="25">
        <v>17</v>
      </c>
      <c r="B35" s="26">
        <f>IF(Данные!B32="","",Данные!B32)</f>
      </c>
      <c r="C35" s="45">
        <f>IF(Данные!C32="","",Данные!C32)</f>
      </c>
      <c r="D35" s="25">
        <f>IF(Данные!H32=0,"не з'яв",Данные!H32)</f>
      </c>
      <c r="E35" s="25">
        <f>IF(Данные!I32&lt;&gt;"",Данные!I32,IF(Данные!$L$5="Екзамен","не з'явився",""))</f>
      </c>
      <c r="F35" s="25">
        <f>Данные!K32</f>
      </c>
      <c r="G35" s="25">
        <f>Данные!J32</f>
      </c>
      <c r="H35" s="25">
        <f>Данные!M32</f>
      </c>
      <c r="I35" s="30">
        <f>IF(Данные!J32="","",Данные!$C$7)</f>
      </c>
      <c r="J35" s="27"/>
    </row>
    <row r="36" spans="1:10" ht="12.75">
      <c r="A36" s="25">
        <v>18</v>
      </c>
      <c r="B36" s="26">
        <f>IF(Данные!B33="","",Данные!B33)</f>
      </c>
      <c r="C36" s="45">
        <f>IF(Данные!C33="","",Данные!C33)</f>
      </c>
      <c r="D36" s="25">
        <f>IF(Данные!H33=0,"не з'яв",Данные!H33)</f>
      </c>
      <c r="E36" s="25">
        <f>IF(Данные!I33&lt;&gt;"",Данные!I33,IF(Данные!$L$5="Екзамен","не з'явився",""))</f>
      </c>
      <c r="F36" s="25">
        <f>Данные!K33</f>
      </c>
      <c r="G36" s="25">
        <f>Данные!J33</f>
      </c>
      <c r="H36" s="25">
        <f>Данные!M33</f>
      </c>
      <c r="I36" s="30">
        <f>IF(Данные!J33="","",Данные!$C$7)</f>
      </c>
      <c r="J36" s="27"/>
    </row>
    <row r="37" spans="1:10" ht="12.75">
      <c r="A37" s="25">
        <v>19</v>
      </c>
      <c r="B37" s="26">
        <f>IF(Данные!B34="","",Данные!B34)</f>
      </c>
      <c r="C37" s="45">
        <f>IF(Данные!C34="","",Данные!C34)</f>
      </c>
      <c r="D37" s="25">
        <f>IF(Данные!H34=0,"не з'яв",Данные!H34)</f>
      </c>
      <c r="E37" s="25">
        <f>IF(Данные!I34&lt;&gt;"",Данные!I34,IF(Данные!$L$5="Екзамен","не з'явився",""))</f>
      </c>
      <c r="F37" s="25">
        <f>Данные!K34</f>
      </c>
      <c r="G37" s="25">
        <f>Данные!J34</f>
      </c>
      <c r="H37" s="25">
        <f>Данные!M34</f>
      </c>
      <c r="I37" s="30">
        <f>IF(Данные!J34="","",Данные!$C$7)</f>
      </c>
      <c r="J37" s="27"/>
    </row>
    <row r="38" spans="1:10" ht="12.75">
      <c r="A38" s="25">
        <v>20</v>
      </c>
      <c r="B38" s="26">
        <f>IF(Данные!B35="","",Данные!B35)</f>
      </c>
      <c r="C38" s="45">
        <f>IF(Данные!C35="","",Данные!C35)</f>
      </c>
      <c r="D38" s="25">
        <f>IF(Данные!H35=0,"не з'яв",Данные!H35)</f>
      </c>
      <c r="E38" s="25">
        <f>IF(Данные!I35&lt;&gt;"",Данные!I35,IF(Данные!$L$5="Екзамен","не з'явився",""))</f>
      </c>
      <c r="F38" s="25">
        <f>Данные!K35</f>
      </c>
      <c r="G38" s="25">
        <f>Данные!J35</f>
      </c>
      <c r="H38" s="25">
        <f>Данные!M35</f>
      </c>
      <c r="I38" s="30">
        <f>IF(Данные!J35="","",Данные!$C$7)</f>
      </c>
      <c r="J38" s="27"/>
    </row>
    <row r="39" spans="1:10" ht="12.75">
      <c r="A39" s="25">
        <v>21</v>
      </c>
      <c r="B39" s="26">
        <f>IF(Данные!B36="","",Данные!B36)</f>
      </c>
      <c r="C39" s="45">
        <f>IF(Данные!C36="","",Данные!C36)</f>
      </c>
      <c r="D39" s="25">
        <f>IF(Данные!H36=0,"не з'яв",Данные!H36)</f>
      </c>
      <c r="E39" s="25">
        <f>IF(Данные!I36&lt;&gt;"",Данные!I36,IF(Данные!$L$5="Екзамен","не з'явився",""))</f>
      </c>
      <c r="F39" s="25">
        <f>Данные!K36</f>
      </c>
      <c r="G39" s="25">
        <f>Данные!J36</f>
      </c>
      <c r="H39" s="25">
        <f>Данные!M36</f>
      </c>
      <c r="I39" s="30">
        <f>IF(Данные!J36="","",Данные!$C$7)</f>
      </c>
      <c r="J39" s="27"/>
    </row>
    <row r="40" spans="1:10" ht="12.75">
      <c r="A40" s="25">
        <v>22</v>
      </c>
      <c r="B40" s="26">
        <f>IF(Данные!B37="","",Данные!B37)</f>
      </c>
      <c r="C40" s="45">
        <f>IF(Данные!C37="","",Данные!C37)</f>
      </c>
      <c r="D40" s="25">
        <f>IF(Данные!H37=0,"не з'яв",Данные!H37)</f>
      </c>
      <c r="E40" s="25">
        <f>IF(Данные!I37&lt;&gt;"",Данные!I37,IF(Данные!$L$5="Екзамен","не з'явився",""))</f>
      </c>
      <c r="F40" s="25">
        <f>Данные!K37</f>
      </c>
      <c r="G40" s="25">
        <f>Данные!J37</f>
      </c>
      <c r="H40" s="25">
        <f>Данные!M37</f>
      </c>
      <c r="I40" s="30">
        <f>IF(Данные!J37="","",Данные!$C$7)</f>
      </c>
      <c r="J40" s="27"/>
    </row>
    <row r="41" spans="1:10" ht="12.75">
      <c r="A41" s="25">
        <v>23</v>
      </c>
      <c r="B41" s="26">
        <f>IF(Данные!B38="","",Данные!B38)</f>
      </c>
      <c r="C41" s="45">
        <f>IF(Данные!C38="","",Данные!C38)</f>
      </c>
      <c r="D41" s="25">
        <f>IF(Данные!H38=0,"не з'яв",Данные!H38)</f>
      </c>
      <c r="E41" s="25">
        <f>IF(Данные!I38&lt;&gt;"",Данные!I38,IF(Данные!$L$5="Екзамен","не з'явився",""))</f>
      </c>
      <c r="F41" s="25">
        <f>Данные!K38</f>
      </c>
      <c r="G41" s="25">
        <f>Данные!J38</f>
      </c>
      <c r="H41" s="25">
        <f>Данные!M38</f>
      </c>
      <c r="I41" s="30">
        <f>IF(Данные!J38="","",Данные!$C$7)</f>
      </c>
      <c r="J41" s="28"/>
    </row>
    <row r="42" spans="1:10" ht="12.75">
      <c r="A42" s="25">
        <v>24</v>
      </c>
      <c r="B42" s="26">
        <f>IF(Данные!B39="","",Данные!B39)</f>
      </c>
      <c r="C42" s="45">
        <f>IF(Данные!C39="","",Данные!C39)</f>
      </c>
      <c r="D42" s="25">
        <f>IF(Данные!H39=0,"не з'яв",Данные!H39)</f>
      </c>
      <c r="E42" s="25">
        <f>IF(Данные!I39&lt;&gt;"",Данные!I39,IF(Данные!$L$5="Екзамен","не з'явився",""))</f>
      </c>
      <c r="F42" s="25">
        <f>Данные!K39</f>
      </c>
      <c r="G42" s="25">
        <f>Данные!J39</f>
      </c>
      <c r="H42" s="25">
        <f>Данные!M39</f>
      </c>
      <c r="I42" s="30">
        <f>IF(Данные!J39="","",Данные!$C$7)</f>
      </c>
      <c r="J42" s="27"/>
    </row>
    <row r="43" spans="1:10" ht="12.75">
      <c r="A43" s="25">
        <v>25</v>
      </c>
      <c r="B43" s="26">
        <f>IF(Данные!B40="","",Данные!B40)</f>
      </c>
      <c r="C43" s="45">
        <f>IF(Данные!C40="","",Данные!C40)</f>
      </c>
      <c r="D43" s="25">
        <f>IF(Данные!H40=0,"не з'яв",Данные!H40)</f>
      </c>
      <c r="E43" s="25">
        <f>IF(Данные!I40&lt;&gt;"",Данные!I40,IF(Данные!$L$5="Екзамен","не з'явився",""))</f>
      </c>
      <c r="F43" s="25">
        <f>Данные!K40</f>
      </c>
      <c r="G43" s="25">
        <f>Данные!J40</f>
      </c>
      <c r="H43" s="25">
        <f>Данные!M40</f>
      </c>
      <c r="I43" s="30">
        <f>IF(Данные!J40="","",Данные!$C$7)</f>
      </c>
      <c r="J43" s="27"/>
    </row>
    <row r="44" spans="1:10" ht="12.75">
      <c r="A44" s="25">
        <v>26</v>
      </c>
      <c r="B44" s="26">
        <f>IF(Данные!B41="","",Данные!B41)</f>
      </c>
      <c r="C44" s="45">
        <f>IF(Данные!C41="","",Данные!C41)</f>
      </c>
      <c r="D44" s="25">
        <f>IF(Данные!H41=0,"не з'яв",Данные!H41)</f>
      </c>
      <c r="E44" s="25">
        <f>IF(Данные!I41&lt;&gt;"",Данные!I41,IF(Данные!$L$5="Екзамен","не з'явився",""))</f>
      </c>
      <c r="F44" s="25">
        <f>Данные!K41</f>
      </c>
      <c r="G44" s="25">
        <f>Данные!J41</f>
      </c>
      <c r="H44" s="25">
        <f>Данные!M41</f>
      </c>
      <c r="I44" s="30">
        <f>IF(Данные!J41="","",Данные!$C$7)</f>
      </c>
      <c r="J44" s="27"/>
    </row>
    <row r="45" spans="1:10" ht="12.75">
      <c r="A45" s="25">
        <v>27</v>
      </c>
      <c r="B45" s="26">
        <f>IF(Данные!B42="","",Данные!B42)</f>
      </c>
      <c r="C45" s="45">
        <f>IF(Данные!C42="","",Данные!C42)</f>
      </c>
      <c r="D45" s="25">
        <f>IF(Данные!H42=0,"не з'яв",Данные!H42)</f>
      </c>
      <c r="E45" s="25">
        <f>IF(Данные!I42&lt;&gt;"",Данные!I42,IF(Данные!$L$5="Екзамен","не з'явився",""))</f>
      </c>
      <c r="F45" s="25">
        <f>Данные!K42</f>
      </c>
      <c r="G45" s="25">
        <f>Данные!J42</f>
      </c>
      <c r="H45" s="25">
        <f>Данные!M42</f>
      </c>
      <c r="I45" s="30">
        <f>IF(Данные!J42="","",Данные!$C$7)</f>
      </c>
      <c r="J45" s="27"/>
    </row>
    <row r="46" spans="1:10" ht="12.75">
      <c r="A46" s="25">
        <v>28</v>
      </c>
      <c r="B46" s="26">
        <f>IF(Данные!B43="","",Данные!B43)</f>
      </c>
      <c r="C46" s="45">
        <f>IF(Данные!C43="","",Данные!C43)</f>
      </c>
      <c r="D46" s="25">
        <f>IF(Данные!H43=0,"не з'яв",Данные!H43)</f>
      </c>
      <c r="E46" s="25">
        <f>IF(Данные!I43&lt;&gt;"",Данные!I43,IF(Данные!$L$5="Екзамен","не з'явився",""))</f>
      </c>
      <c r="F46" s="25">
        <f>Данные!K43</f>
      </c>
      <c r="G46" s="25">
        <f>Данные!J43</f>
      </c>
      <c r="H46" s="25">
        <f>Данные!M43</f>
      </c>
      <c r="I46" s="30">
        <f>IF(Данные!J43="","",Данные!$C$7)</f>
      </c>
      <c r="J46" s="27"/>
    </row>
    <row r="47" spans="1:10" ht="12.75">
      <c r="A47" s="25">
        <v>29</v>
      </c>
      <c r="B47" s="26">
        <f>IF(Данные!B44="","",Данные!B44)</f>
      </c>
      <c r="C47" s="45">
        <f>IF(Данные!C44="","",Данные!C44)</f>
      </c>
      <c r="D47" s="25">
        <f>IF(Данные!H44=0,"не з'яв",Данные!H44)</f>
      </c>
      <c r="E47" s="25">
        <f>IF(Данные!I44&lt;&gt;"",Данные!I44,IF(Данные!$L$5="Екзамен","не з'явився",""))</f>
      </c>
      <c r="F47" s="25">
        <f>Данные!K44</f>
      </c>
      <c r="G47" s="25">
        <f>Данные!J44</f>
      </c>
      <c r="H47" s="25">
        <f>Данные!M44</f>
      </c>
      <c r="I47" s="30">
        <f>IF(Данные!J44="","",Данные!$C$7)</f>
      </c>
      <c r="J47" s="27"/>
    </row>
    <row r="48" spans="1:10" ht="12.75">
      <c r="A48" s="25">
        <v>30</v>
      </c>
      <c r="B48" s="26">
        <f>IF(Данные!B45="","",Данные!B45)</f>
      </c>
      <c r="C48" s="45">
        <f>IF(Данные!C45="","",Данные!C45)</f>
      </c>
      <c r="D48" s="25">
        <f>IF(Данные!H45=0,"не з'яв",Данные!H45)</f>
      </c>
      <c r="E48" s="25">
        <f>IF(Данные!I45&lt;&gt;"",Данные!I45,IF(Данные!$L$5="Екзамен","не з'явився",""))</f>
      </c>
      <c r="F48" s="25">
        <f>Данные!K45</f>
      </c>
      <c r="G48" s="25">
        <f>Данные!J45</f>
      </c>
      <c r="H48" s="25">
        <f>Данные!M45</f>
      </c>
      <c r="I48" s="30">
        <f>IF(Данные!J45="","",Данные!$C$7)</f>
      </c>
      <c r="J48" s="27"/>
    </row>
    <row r="49" spans="1:10" ht="12.75">
      <c r="A49" s="25">
        <v>31</v>
      </c>
      <c r="B49" s="26">
        <f>IF(Данные!B46="","",Данные!B46)</f>
      </c>
      <c r="C49" s="45">
        <f>IF(Данные!C46="","",Данные!C46)</f>
      </c>
      <c r="D49" s="25">
        <f>IF(Данные!H46=0,"не з'яв",Данные!H46)</f>
      </c>
      <c r="E49" s="25">
        <f>IF(Данные!I46&lt;&gt;"",Данные!I46,IF(Данные!$L$5="Екзамен","не з'явився",""))</f>
      </c>
      <c r="F49" s="25">
        <f>Данные!K46</f>
      </c>
      <c r="G49" s="25">
        <f>Данные!J46</f>
      </c>
      <c r="H49" s="25">
        <f>Данные!M46</f>
      </c>
      <c r="I49" s="30">
        <f>IF(Данные!J46="","",Данные!$C$7)</f>
      </c>
      <c r="J49" s="27"/>
    </row>
    <row r="50" spans="1:10" ht="12.75">
      <c r="A50" s="25">
        <v>32</v>
      </c>
      <c r="B50" s="26">
        <f>IF(Данные!B47="","",Данные!B47)</f>
      </c>
      <c r="C50" s="45">
        <f>IF(Данные!C47="","",Данные!C47)</f>
      </c>
      <c r="D50" s="25">
        <f>IF(Данные!H47=0,"не з'яв",Данные!H47)</f>
      </c>
      <c r="E50" s="25">
        <f>IF(Данные!I47&lt;&gt;"",Данные!I47,IF(Данные!$L$5="Екзамен","не з'явився",""))</f>
      </c>
      <c r="F50" s="25">
        <f>Данные!K47</f>
      </c>
      <c r="G50" s="25">
        <f>Данные!J47</f>
      </c>
      <c r="H50" s="25">
        <f>Данные!M47</f>
      </c>
      <c r="I50" s="30">
        <f>IF(Данные!J47="","",Данные!$C$7)</f>
      </c>
      <c r="J50" s="27"/>
    </row>
    <row r="51" spans="1:10" ht="12.75">
      <c r="A51" s="25">
        <v>33</v>
      </c>
      <c r="B51" s="26">
        <f>IF(Данные!B48="","",Данные!B48)</f>
      </c>
      <c r="C51" s="45">
        <f>IF(Данные!C48="","",Данные!C48)</f>
      </c>
      <c r="D51" s="25">
        <f>IF(Данные!H48=0,"не з'яв",Данные!H48)</f>
      </c>
      <c r="E51" s="25">
        <f>IF(Данные!I48&lt;&gt;"",Данные!I48,IF(Данные!$L$5="Екзамен","не з'явився",""))</f>
      </c>
      <c r="F51" s="25">
        <f>Данные!K48</f>
      </c>
      <c r="G51" s="25">
        <f>Данные!J48</f>
      </c>
      <c r="H51" s="25">
        <f>Данные!M48</f>
      </c>
      <c r="I51" s="30">
        <f>IF(Данные!J48="","",Данные!$C$7)</f>
      </c>
      <c r="J51" s="27"/>
    </row>
    <row r="52" spans="1:10" ht="12.75">
      <c r="A52" s="25">
        <v>34</v>
      </c>
      <c r="B52" s="26">
        <f>IF(Данные!B49="","",Данные!B49)</f>
      </c>
      <c r="C52" s="45">
        <f>IF(Данные!C49="","",Данные!C49)</f>
      </c>
      <c r="D52" s="25">
        <f>IF(Данные!H49=0,"не з'яв",Данные!H49)</f>
      </c>
      <c r="E52" s="25">
        <f>IF(Данные!I49&lt;&gt;"",Данные!I49,IF(Данные!$L$5="Екзамен","не з'явився",""))</f>
      </c>
      <c r="F52" s="25">
        <f>Данные!K49</f>
      </c>
      <c r="G52" s="25">
        <f>Данные!J49</f>
      </c>
      <c r="H52" s="25">
        <f>Данные!M49</f>
      </c>
      <c r="I52" s="30">
        <f>IF(Данные!J49="","",Данные!$C$7)</f>
      </c>
      <c r="J52" s="27"/>
    </row>
    <row r="53" spans="1:10" ht="12.75">
      <c r="A53" s="25">
        <v>35</v>
      </c>
      <c r="B53" s="26">
        <f>IF(Данные!B50="","",Данные!B50)</f>
      </c>
      <c r="C53" s="45">
        <f>IF(Данные!C50="","",Данные!C50)</f>
      </c>
      <c r="D53" s="25">
        <f>IF(Данные!H50=0,"не з'яв",Данные!H50)</f>
      </c>
      <c r="E53" s="25">
        <f>IF(Данные!I50&lt;&gt;"",Данные!I50,IF(Данные!$L$5="Екзамен","не з'явився",""))</f>
      </c>
      <c r="F53" s="25">
        <f>Данные!K50</f>
      </c>
      <c r="G53" s="25">
        <f>Данные!J50</f>
      </c>
      <c r="H53" s="25">
        <f>Данные!M50</f>
      </c>
      <c r="I53" s="30">
        <f>IF(Данные!J50="","",Данные!$C$7)</f>
      </c>
      <c r="J53" s="27"/>
    </row>
    <row r="55" spans="1:9" ht="12.75">
      <c r="A55" s="16" t="s">
        <v>86</v>
      </c>
      <c r="C55" s="4"/>
      <c r="D55" s="15"/>
      <c r="E55" s="15"/>
      <c r="F55" s="15"/>
      <c r="G55" s="15"/>
      <c r="I55" s="16" t="str">
        <f>Факультет_настройки!B4</f>
        <v>Шталь Т.В.</v>
      </c>
    </row>
    <row r="57" spans="1:10" ht="12.75">
      <c r="A57" s="16" t="s">
        <v>18</v>
      </c>
      <c r="D57" s="15"/>
      <c r="E57" s="15"/>
      <c r="F57" s="15"/>
      <c r="G57" s="15"/>
      <c r="I57" s="4">
        <f>IF(Данные!C3="","",Данные!C3)</f>
      </c>
      <c r="J57" s="4"/>
    </row>
    <row r="58" spans="4:10" ht="11.25" customHeight="1">
      <c r="D58" s="107"/>
      <c r="E58" s="107"/>
      <c r="F58" s="107"/>
      <c r="G58" s="107"/>
      <c r="I58" s="108"/>
      <c r="J58" s="108"/>
    </row>
  </sheetData>
  <sheetProtection formatRows="0"/>
  <mergeCells count="26">
    <mergeCell ref="A1:J1"/>
    <mergeCell ref="A2:J2"/>
    <mergeCell ref="H3:J3"/>
    <mergeCell ref="A6:J6"/>
    <mergeCell ref="A8:J8"/>
    <mergeCell ref="A9:J9"/>
    <mergeCell ref="A7:J7"/>
    <mergeCell ref="C5:G5"/>
    <mergeCell ref="D58:G58"/>
    <mergeCell ref="I58:J58"/>
    <mergeCell ref="A11:C11"/>
    <mergeCell ref="B10:J10"/>
    <mergeCell ref="C14:J14"/>
    <mergeCell ref="A15:B15"/>
    <mergeCell ref="C15:J15"/>
    <mergeCell ref="C16:J16"/>
    <mergeCell ref="A17:A18"/>
    <mergeCell ref="B17:B18"/>
    <mergeCell ref="A13:B13"/>
    <mergeCell ref="C13:J13"/>
    <mergeCell ref="I17:I18"/>
    <mergeCell ref="J17:J18"/>
    <mergeCell ref="C17:C18"/>
    <mergeCell ref="D17:D18"/>
    <mergeCell ref="E17:E18"/>
    <mergeCell ref="F17:H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view="pageBreakPreview" zoomScale="115" zoomScaleSheetLayoutView="115" zoomScalePageLayoutView="0" workbookViewId="0" topLeftCell="A1">
      <selection activeCell="A5" sqref="A5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3" width="8.421875" style="0" customWidth="1"/>
    <col min="4" max="4" width="14.00390625" style="0" customWidth="1"/>
    <col min="5" max="5" width="6.421875" style="0" bestFit="1" customWidth="1"/>
    <col min="6" max="6" width="6.00390625" style="0" customWidth="1"/>
    <col min="7" max="7" width="8.8515625" style="0" customWidth="1"/>
    <col min="8" max="8" width="21.28125" style="0" customWidth="1"/>
  </cols>
  <sheetData>
    <row r="1" spans="7:8" ht="12.75">
      <c r="G1" s="130" t="s">
        <v>3</v>
      </c>
      <c r="H1" s="130"/>
    </row>
    <row r="2" spans="1:8" ht="12.75">
      <c r="A2" s="112" t="s">
        <v>71</v>
      </c>
      <c r="B2" s="112"/>
      <c r="C2" s="112"/>
      <c r="D2" s="112"/>
      <c r="E2" s="112"/>
      <c r="F2" s="112"/>
      <c r="G2" s="112"/>
      <c r="H2" s="113"/>
    </row>
    <row r="3" spans="1:8" ht="12.75">
      <c r="A3" s="112" t="s">
        <v>96</v>
      </c>
      <c r="B3" s="112"/>
      <c r="C3" s="112"/>
      <c r="D3" s="112"/>
      <c r="E3" s="112"/>
      <c r="F3" s="112"/>
      <c r="G3" s="112"/>
      <c r="H3" s="131"/>
    </row>
    <row r="4" spans="1:8" ht="12.75">
      <c r="A4" s="14" t="s">
        <v>4</v>
      </c>
      <c r="B4" s="14"/>
      <c r="C4" s="17" t="str">
        <f>Факультет_настройки!B2</f>
        <v>Міжнародних економічних відносин</v>
      </c>
      <c r="E4" s="2"/>
      <c r="F4" s="102"/>
      <c r="G4" s="102"/>
      <c r="H4" s="102"/>
    </row>
    <row r="5" spans="1:8" ht="12.75">
      <c r="A5" s="13" t="str">
        <f>IF(Данные!C5&lt;&gt;"","Спеціальність","Спеціальність")</f>
        <v>Спеціальність</v>
      </c>
      <c r="B5" s="13"/>
      <c r="C5" s="17" t="str">
        <f>IF(Данные!C5&lt;&gt;"",Данные!C5,Данные!C6)</f>
        <v>051 "Економіка" ОПП "Міжнародна економіка"</v>
      </c>
      <c r="D5" s="13"/>
      <c r="E5" s="13"/>
      <c r="F5" s="13"/>
      <c r="G5" s="13"/>
      <c r="H5" s="13"/>
    </row>
    <row r="6" spans="1:8" ht="12.75">
      <c r="A6" s="13" t="s">
        <v>5</v>
      </c>
      <c r="B6" s="14"/>
      <c r="C6" s="116">
        <f>Данные!C9</f>
        <v>1</v>
      </c>
      <c r="D6" s="116"/>
      <c r="E6" s="116"/>
      <c r="F6" s="116"/>
      <c r="G6" s="13" t="s">
        <v>6</v>
      </c>
      <c r="H6" s="36" t="str">
        <f>Данные!C10</f>
        <v>6.06.051.130.19.1</v>
      </c>
    </row>
    <row r="7" spans="1:8" ht="12.75">
      <c r="A7" s="114" t="str">
        <f>CONCATENATE(Факультет_настройки!B6," навчальний рік")</f>
        <v>2019 - 2020 навчальний рік</v>
      </c>
      <c r="B7" s="114"/>
      <c r="C7" s="114"/>
      <c r="D7" s="114"/>
      <c r="E7" s="114"/>
      <c r="F7" s="114"/>
      <c r="G7" s="114"/>
      <c r="H7" s="114"/>
    </row>
    <row r="8" spans="1:8" ht="12.75">
      <c r="A8" s="115"/>
      <c r="B8" s="115"/>
      <c r="C8" s="115"/>
      <c r="D8" s="115"/>
      <c r="E8" s="115"/>
      <c r="F8" s="115"/>
      <c r="G8" s="115"/>
      <c r="H8" s="113"/>
    </row>
    <row r="9" spans="1:8" ht="12.75">
      <c r="A9" s="112" t="str">
        <f>CONCATENATE("ВІДОМІСТЬ ОБЛІКУ УСПІШНОСТІ   № ",IF(Данные!C8="","_______________",Данные!C8))</f>
        <v>ВІДОМІСТЬ ОБЛІКУ УСПІШНОСТІ   № _______________</v>
      </c>
      <c r="B9" s="112"/>
      <c r="C9" s="112"/>
      <c r="D9" s="112"/>
      <c r="E9" s="112"/>
      <c r="F9" s="112"/>
      <c r="G9" s="112"/>
      <c r="H9" s="112"/>
    </row>
    <row r="10" spans="1:8" ht="12.75">
      <c r="A10" s="112" t="str">
        <f>Промежуточная!A9</f>
        <v>'' 6 ''  квітня  2020 року</v>
      </c>
      <c r="B10" s="112"/>
      <c r="C10" s="112"/>
      <c r="D10" s="112"/>
      <c r="E10" s="112"/>
      <c r="F10" s="112"/>
      <c r="G10" s="112"/>
      <c r="H10" s="112"/>
    </row>
    <row r="11" spans="1:8" ht="15" customHeight="1">
      <c r="A11" s="13" t="s">
        <v>7</v>
      </c>
      <c r="B11" s="109">
        <f>IF(Данные!C2="","",Данные!C2)</f>
      </c>
      <c r="C11" s="109"/>
      <c r="D11" s="109"/>
      <c r="E11" s="109"/>
      <c r="F11" s="109"/>
      <c r="G11" s="109"/>
      <c r="H11" s="109"/>
    </row>
    <row r="12" spans="1:7" ht="13.5">
      <c r="A12" s="102" t="str">
        <f>CONCATENATE("за ",Факультет_настройки!B8," навчальний семестр")</f>
        <v>за 2 навчальний семестр</v>
      </c>
      <c r="B12" s="102"/>
      <c r="C12" s="102"/>
      <c r="F12" s="20"/>
      <c r="G12" s="20"/>
    </row>
    <row r="13" spans="1:8" ht="13.5">
      <c r="A13" s="2" t="s">
        <v>8</v>
      </c>
      <c r="B13" s="7"/>
      <c r="C13" s="44" t="str">
        <f>Данные!C11</f>
        <v>Екзамен</v>
      </c>
      <c r="D13" s="21"/>
      <c r="E13" s="1" t="s">
        <v>9</v>
      </c>
      <c r="F13" s="8"/>
      <c r="H13" s="22">
        <f>IF(Данные!C12="","",Данные!C12)</f>
        <v>150</v>
      </c>
    </row>
    <row r="14" spans="1:8" ht="15">
      <c r="A14" s="102" t="str">
        <f>IF(Данные!$C$11="ДІ","Голова ДЕК","Викладач")</f>
        <v>Викладач</v>
      </c>
      <c r="B14" s="102"/>
      <c r="C14" s="103">
        <f>IF(Данные!C3="","",Данные!C3)</f>
      </c>
      <c r="D14" s="103"/>
      <c r="E14" s="103"/>
      <c r="F14" s="103"/>
      <c r="G14" s="103"/>
      <c r="H14" s="103"/>
    </row>
    <row r="15" spans="1:8" ht="4.5" customHeight="1">
      <c r="A15" s="2"/>
      <c r="B15" s="2"/>
      <c r="C15" s="110"/>
      <c r="D15" s="110"/>
      <c r="E15" s="110"/>
      <c r="F15" s="110"/>
      <c r="G15" s="110"/>
      <c r="H15" s="110"/>
    </row>
    <row r="16" spans="1:8" ht="14.25">
      <c r="A16" s="102" t="str">
        <f>IF(Данные!$C$11="ДІ","Члени ДЕК","Викладач")</f>
        <v>Викладач</v>
      </c>
      <c r="B16" s="102"/>
      <c r="C16" s="111" t="str">
        <f>IF(Данные!C4=""," ",Данные!C4)</f>
        <v> </v>
      </c>
      <c r="D16" s="111"/>
      <c r="E16" s="111"/>
      <c r="F16" s="111"/>
      <c r="G16" s="111"/>
      <c r="H16" s="111"/>
    </row>
    <row r="17" spans="1:8" ht="3.75" customHeight="1">
      <c r="A17" s="2"/>
      <c r="B17" s="2"/>
      <c r="C17" s="110"/>
      <c r="D17" s="110"/>
      <c r="E17" s="110"/>
      <c r="F17" s="110"/>
      <c r="G17" s="110"/>
      <c r="H17" s="110"/>
    </row>
    <row r="18" spans="1:8" ht="12.75" customHeight="1">
      <c r="A18" s="91" t="s">
        <v>2</v>
      </c>
      <c r="B18" s="91" t="s">
        <v>17</v>
      </c>
      <c r="C18" s="91" t="s">
        <v>19</v>
      </c>
      <c r="D18" s="104" t="s">
        <v>12</v>
      </c>
      <c r="E18" s="105"/>
      <c r="F18" s="106"/>
      <c r="G18" s="95" t="s">
        <v>16</v>
      </c>
      <c r="H18" s="95" t="str">
        <f>IF(Данные!C11="ДІ","Підписи членів ДЕК","Підпис викладач")</f>
        <v>Підпис викладач</v>
      </c>
    </row>
    <row r="19" spans="1:8" ht="49.5" customHeight="1">
      <c r="A19" s="92"/>
      <c r="B19" s="92"/>
      <c r="C19" s="92"/>
      <c r="D19" s="9" t="s">
        <v>13</v>
      </c>
      <c r="E19" s="10" t="s">
        <v>14</v>
      </c>
      <c r="F19" s="10" t="s">
        <v>15</v>
      </c>
      <c r="G19" s="95"/>
      <c r="H19" s="95"/>
    </row>
    <row r="20" spans="1:8" ht="12.75">
      <c r="A20" s="11">
        <v>1</v>
      </c>
      <c r="B20" s="12">
        <f>IF(Данные!B16="","",Данные!B16)</f>
      </c>
      <c r="C20" s="45">
        <f>IF(Данные!C16="","",Данные!C16)</f>
      </c>
      <c r="D20" s="11">
        <f>Данные!K16</f>
      </c>
      <c r="E20" s="3">
        <f>Данные!J16</f>
      </c>
      <c r="F20" s="3">
        <f>Данные!M16</f>
      </c>
      <c r="G20" s="31">
        <f>IF(Данные!J16="","",Данные!$C$7)</f>
      </c>
      <c r="H20" s="6"/>
    </row>
    <row r="21" spans="1:8" ht="12.75">
      <c r="A21" s="11">
        <v>2</v>
      </c>
      <c r="B21" s="12">
        <f>IF(Данные!B17="","",Данные!B17)</f>
      </c>
      <c r="C21" s="45">
        <f>IF(Данные!C17="","",Данные!C17)</f>
      </c>
      <c r="D21" s="11">
        <f>Данные!K17</f>
      </c>
      <c r="E21" s="3">
        <f>Данные!J17</f>
      </c>
      <c r="F21" s="3">
        <f>Данные!M17</f>
      </c>
      <c r="G21" s="31">
        <f>IF(Данные!J17="","",Данные!$C$7)</f>
      </c>
      <c r="H21" s="6"/>
    </row>
    <row r="22" spans="1:8" ht="12.75">
      <c r="A22" s="11">
        <v>3</v>
      </c>
      <c r="B22" s="12">
        <f>IF(Данные!B18="","",Данные!B18)</f>
      </c>
      <c r="C22" s="45">
        <f>IF(Данные!C18="","",Данные!C18)</f>
      </c>
      <c r="D22" s="11">
        <f>Данные!K18</f>
      </c>
      <c r="E22" s="3">
        <f>Данные!J18</f>
      </c>
      <c r="F22" s="3">
        <f>Данные!M18</f>
      </c>
      <c r="G22" s="31">
        <f>IF(Данные!J18="","",Данные!$C$7)</f>
      </c>
      <c r="H22" s="6"/>
    </row>
    <row r="23" spans="1:8" ht="12.75">
      <c r="A23" s="11">
        <v>4</v>
      </c>
      <c r="B23" s="12">
        <f>IF(Данные!B19="","",Данные!B19)</f>
      </c>
      <c r="C23" s="45">
        <f>IF(Данные!C19="","",Данные!C19)</f>
      </c>
      <c r="D23" s="11">
        <f>Данные!K19</f>
      </c>
      <c r="E23" s="3">
        <f>Данные!J19</f>
      </c>
      <c r="F23" s="3">
        <f>Данные!M19</f>
      </c>
      <c r="G23" s="31">
        <f>IF(Данные!J19="","",Данные!$C$7)</f>
      </c>
      <c r="H23" s="6"/>
    </row>
    <row r="24" spans="1:8" ht="12.75">
      <c r="A24" s="11">
        <v>5</v>
      </c>
      <c r="B24" s="12">
        <f>IF(Данные!B20="","",Данные!B20)</f>
      </c>
      <c r="C24" s="45">
        <f>IF(Данные!C20="","",Данные!C20)</f>
      </c>
      <c r="D24" s="11">
        <f>Данные!K20</f>
      </c>
      <c r="E24" s="3">
        <f>Данные!J20</f>
      </c>
      <c r="F24" s="3">
        <f>Данные!M20</f>
      </c>
      <c r="G24" s="31">
        <f>IF(Данные!J20="","",Данные!$C$7)</f>
      </c>
      <c r="H24" s="6"/>
    </row>
    <row r="25" spans="1:8" ht="12.75">
      <c r="A25" s="11">
        <v>6</v>
      </c>
      <c r="B25" s="12">
        <f>IF(Данные!B21="","",Данные!B21)</f>
      </c>
      <c r="C25" s="45">
        <f>IF(Данные!C21="","",Данные!C21)</f>
      </c>
      <c r="D25" s="11">
        <f>Данные!K21</f>
      </c>
      <c r="E25" s="3">
        <f>Данные!J21</f>
      </c>
      <c r="F25" s="3">
        <f>Данные!M21</f>
      </c>
      <c r="G25" s="31">
        <f>IF(Данные!J21="","",Данные!$C$7)</f>
      </c>
      <c r="H25" s="6"/>
    </row>
    <row r="26" spans="1:8" ht="12.75">
      <c r="A26" s="11">
        <v>7</v>
      </c>
      <c r="B26" s="12">
        <f>IF(Данные!B22="","",Данные!B22)</f>
      </c>
      <c r="C26" s="45">
        <f>IF(Данные!C22="","",Данные!C22)</f>
      </c>
      <c r="D26" s="11">
        <f>Данные!K22</f>
      </c>
      <c r="E26" s="3">
        <f>Данные!J22</f>
      </c>
      <c r="F26" s="3">
        <f>Данные!M22</f>
      </c>
      <c r="G26" s="31">
        <f>IF(Данные!J22="","",Данные!$C$7)</f>
      </c>
      <c r="H26" s="6"/>
    </row>
    <row r="27" spans="1:8" ht="12.75">
      <c r="A27" s="11">
        <v>8</v>
      </c>
      <c r="B27" s="12">
        <f>IF(Данные!B23="","",Данные!B23)</f>
      </c>
      <c r="C27" s="45">
        <f>IF(Данные!C23="","",Данные!C23)</f>
      </c>
      <c r="D27" s="11">
        <f>Данные!K23</f>
      </c>
      <c r="E27" s="3">
        <f>Данные!J23</f>
      </c>
      <c r="F27" s="3">
        <f>Данные!M23</f>
      </c>
      <c r="G27" s="31">
        <f>IF(Данные!J23="","",Данные!$C$7)</f>
      </c>
      <c r="H27" s="6"/>
    </row>
    <row r="28" spans="1:8" ht="12.75">
      <c r="A28" s="11">
        <v>9</v>
      </c>
      <c r="B28" s="12">
        <f>IF(Данные!B24="","",Данные!B24)</f>
      </c>
      <c r="C28" s="45">
        <f>IF(Данные!C24="","",Данные!C24)</f>
      </c>
      <c r="D28" s="11">
        <f>Данные!K24</f>
      </c>
      <c r="E28" s="3">
        <f>Данные!J24</f>
      </c>
      <c r="F28" s="3">
        <f>Данные!M24</f>
      </c>
      <c r="G28" s="31">
        <f>IF(Данные!J24="","",Данные!$C$7)</f>
      </c>
      <c r="H28" s="6"/>
    </row>
    <row r="29" spans="1:8" ht="12.75">
      <c r="A29" s="11">
        <v>10</v>
      </c>
      <c r="B29" s="12">
        <f>IF(Данные!B25="","",Данные!B25)</f>
      </c>
      <c r="C29" s="45">
        <f>IF(Данные!C25="","",Данные!C25)</f>
      </c>
      <c r="D29" s="11">
        <f>Данные!K25</f>
      </c>
      <c r="E29" s="3">
        <f>Данные!J25</f>
      </c>
      <c r="F29" s="3">
        <f>Данные!M25</f>
      </c>
      <c r="G29" s="31">
        <f>IF(Данные!J25="","",Данные!$C$7)</f>
      </c>
      <c r="H29" s="6"/>
    </row>
    <row r="30" spans="1:8" ht="12.75">
      <c r="A30" s="11">
        <v>11</v>
      </c>
      <c r="B30" s="12">
        <f>IF(Данные!B26="","",Данные!B26)</f>
      </c>
      <c r="C30" s="45">
        <f>IF(Данные!C26="","",Данные!C26)</f>
      </c>
      <c r="D30" s="11">
        <f>Данные!K26</f>
      </c>
      <c r="E30" s="3">
        <f>Данные!J26</f>
      </c>
      <c r="F30" s="3">
        <f>Данные!M26</f>
      </c>
      <c r="G30" s="31">
        <f>IF(Данные!J26="","",Данные!$C$7)</f>
      </c>
      <c r="H30" s="6"/>
    </row>
    <row r="31" spans="1:8" ht="12.75">
      <c r="A31" s="11">
        <v>12</v>
      </c>
      <c r="B31" s="12">
        <f>IF(Данные!B27="","",Данные!B27)</f>
      </c>
      <c r="C31" s="45">
        <f>IF(Данные!C27="","",Данные!C27)</f>
      </c>
      <c r="D31" s="11">
        <f>Данные!K27</f>
      </c>
      <c r="E31" s="3">
        <f>Данные!J27</f>
      </c>
      <c r="F31" s="3">
        <f>Данные!M27</f>
      </c>
      <c r="G31" s="31">
        <f>IF(Данные!J27="","",Данные!$C$7)</f>
      </c>
      <c r="H31" s="6"/>
    </row>
    <row r="32" spans="1:8" ht="12.75">
      <c r="A32" s="11">
        <v>13</v>
      </c>
      <c r="B32" s="12">
        <f>IF(Данные!B28="","",Данные!B28)</f>
      </c>
      <c r="C32" s="45">
        <f>IF(Данные!C28="","",Данные!C28)</f>
      </c>
      <c r="D32" s="11">
        <f>Данные!K28</f>
      </c>
      <c r="E32" s="3">
        <f>Данные!J28</f>
      </c>
      <c r="F32" s="3">
        <f>Данные!M28</f>
      </c>
      <c r="G32" s="31">
        <f>IF(Данные!J28="","",Данные!$C$7)</f>
      </c>
      <c r="H32" s="6"/>
    </row>
    <row r="33" spans="1:8" ht="12.75">
      <c r="A33" s="11">
        <v>14</v>
      </c>
      <c r="B33" s="12">
        <f>IF(Данные!B29="","",Данные!B29)</f>
      </c>
      <c r="C33" s="45">
        <f>IF(Данные!C29="","",Данные!C29)</f>
      </c>
      <c r="D33" s="11">
        <f>Данные!K29</f>
      </c>
      <c r="E33" s="3">
        <f>Данные!J29</f>
      </c>
      <c r="F33" s="3">
        <f>Данные!M29</f>
      </c>
      <c r="G33" s="31">
        <f>IF(Данные!J29="","",Данные!$C$7)</f>
      </c>
      <c r="H33" s="6"/>
    </row>
    <row r="34" spans="1:8" ht="12.75">
      <c r="A34" s="11">
        <v>15</v>
      </c>
      <c r="B34" s="12">
        <f>IF(Данные!B30="","",Данные!B30)</f>
      </c>
      <c r="C34" s="45">
        <f>IF(Данные!C30="","",Данные!C30)</f>
      </c>
      <c r="D34" s="11">
        <f>Данные!K30</f>
      </c>
      <c r="E34" s="3">
        <f>Данные!J30</f>
      </c>
      <c r="F34" s="3">
        <f>Данные!M30</f>
      </c>
      <c r="G34" s="31">
        <f>IF(Данные!J30="","",Данные!$C$7)</f>
      </c>
      <c r="H34" s="6"/>
    </row>
    <row r="35" spans="1:8" ht="12.75">
      <c r="A35" s="11">
        <v>16</v>
      </c>
      <c r="B35" s="12">
        <f>IF(Данные!B31="","",Данные!B31)</f>
      </c>
      <c r="C35" s="45">
        <f>IF(Данные!C31="","",Данные!C31)</f>
      </c>
      <c r="D35" s="11">
        <f>Данные!K31</f>
      </c>
      <c r="E35" s="3">
        <f>Данные!J31</f>
      </c>
      <c r="F35" s="3">
        <f>Данные!M31</f>
      </c>
      <c r="G35" s="31">
        <f>IF(Данные!J31="","",Данные!$C$7)</f>
      </c>
      <c r="H35" s="6"/>
    </row>
    <row r="36" spans="1:8" ht="12.75">
      <c r="A36" s="11">
        <v>17</v>
      </c>
      <c r="B36" s="12">
        <f>IF(Данные!B32="","",Данные!B32)</f>
      </c>
      <c r="C36" s="45">
        <f>IF(Данные!C32="","",Данные!C32)</f>
      </c>
      <c r="D36" s="11">
        <f>Данные!K32</f>
      </c>
      <c r="E36" s="3">
        <f>Данные!J32</f>
      </c>
      <c r="F36" s="3">
        <f>Данные!M32</f>
      </c>
      <c r="G36" s="31">
        <f>IF(Данные!J32="","",Данные!$C$7)</f>
      </c>
      <c r="H36" s="6"/>
    </row>
    <row r="37" spans="1:8" ht="12.75">
      <c r="A37" s="11">
        <v>18</v>
      </c>
      <c r="B37" s="12">
        <f>IF(Данные!B33="","",Данные!B33)</f>
      </c>
      <c r="C37" s="45">
        <f>IF(Данные!C33="","",Данные!C33)</f>
      </c>
      <c r="D37" s="11">
        <f>Данные!K33</f>
      </c>
      <c r="E37" s="3">
        <f>Данные!J33</f>
      </c>
      <c r="F37" s="3">
        <f>Данные!M33</f>
      </c>
      <c r="G37" s="31">
        <f>IF(Данные!J33="","",Данные!$C$7)</f>
      </c>
      <c r="H37" s="6"/>
    </row>
    <row r="38" spans="1:8" ht="12.75">
      <c r="A38" s="11">
        <v>19</v>
      </c>
      <c r="B38" s="12">
        <f>IF(Данные!B34="","",Данные!B34)</f>
      </c>
      <c r="C38" s="45">
        <f>IF(Данные!C34="","",Данные!C34)</f>
      </c>
      <c r="D38" s="11">
        <f>Данные!K34</f>
      </c>
      <c r="E38" s="3">
        <f>Данные!J34</f>
      </c>
      <c r="F38" s="3">
        <f>Данные!M34</f>
      </c>
      <c r="G38" s="31">
        <f>IF(Данные!J34="","",Данные!$C$7)</f>
      </c>
      <c r="H38" s="6"/>
    </row>
    <row r="39" spans="1:8" ht="12.75">
      <c r="A39" s="11">
        <v>20</v>
      </c>
      <c r="B39" s="12">
        <f>IF(Данные!B35="","",Данные!B35)</f>
      </c>
      <c r="C39" s="45">
        <f>IF(Данные!C35="","",Данные!C35)</f>
      </c>
      <c r="D39" s="11">
        <f>Данные!K35</f>
      </c>
      <c r="E39" s="3">
        <f>Данные!J35</f>
      </c>
      <c r="F39" s="3">
        <f>Данные!M35</f>
      </c>
      <c r="G39" s="31">
        <f>IF(Данные!J35="","",Данные!$C$7)</f>
      </c>
      <c r="H39" s="6"/>
    </row>
    <row r="40" spans="1:8" ht="12.75">
      <c r="A40" s="11">
        <v>21</v>
      </c>
      <c r="B40" s="12">
        <f>IF(Данные!B36="","",Данные!B36)</f>
      </c>
      <c r="C40" s="45">
        <f>IF(Данные!C36="","",Данные!C36)</f>
      </c>
      <c r="D40" s="11">
        <f>Данные!K36</f>
      </c>
      <c r="E40" s="3">
        <f>Данные!J36</f>
      </c>
      <c r="F40" s="3">
        <f>Данные!M36</f>
      </c>
      <c r="G40" s="31">
        <f>IF(Данные!J36="","",Данные!$C$7)</f>
      </c>
      <c r="H40" s="6"/>
    </row>
    <row r="41" spans="1:8" ht="12.75">
      <c r="A41" s="11">
        <v>22</v>
      </c>
      <c r="B41" s="12">
        <f>IF(Данные!B37="","",Данные!B37)</f>
      </c>
      <c r="C41" s="45">
        <f>IF(Данные!C37="","",Данные!C37)</f>
      </c>
      <c r="D41" s="11">
        <f>Данные!K37</f>
      </c>
      <c r="E41" s="3">
        <f>Данные!J37</f>
      </c>
      <c r="F41" s="3">
        <f>Данные!M37</f>
      </c>
      <c r="G41" s="31">
        <f>IF(Данные!J37="","",Данные!$C$7)</f>
      </c>
      <c r="H41" s="6"/>
    </row>
    <row r="42" spans="1:8" ht="12.75">
      <c r="A42" s="11">
        <v>23</v>
      </c>
      <c r="B42" s="12">
        <f>IF(Данные!B38="","",Данные!B38)</f>
      </c>
      <c r="C42" s="45">
        <f>IF(Данные!C38="","",Данные!C38)</f>
      </c>
      <c r="D42" s="11">
        <f>Данные!K38</f>
      </c>
      <c r="E42" s="3">
        <f>Данные!J38</f>
      </c>
      <c r="F42" s="3">
        <f>Данные!M38</f>
      </c>
      <c r="G42" s="31">
        <f>IF(Данные!J38="","",Данные!$C$7)</f>
      </c>
      <c r="H42" s="18"/>
    </row>
    <row r="43" spans="1:8" ht="12.75">
      <c r="A43" s="11">
        <v>24</v>
      </c>
      <c r="B43" s="12">
        <f>IF(Данные!B39="","",Данные!B39)</f>
      </c>
      <c r="C43" s="45">
        <f>IF(Данные!C39="","",Данные!C39)</f>
      </c>
      <c r="D43" s="11">
        <f>Данные!K39</f>
      </c>
      <c r="E43" s="3">
        <f>Данные!J39</f>
      </c>
      <c r="F43" s="3">
        <f>Данные!M39</f>
      </c>
      <c r="G43" s="31">
        <f>IF(Данные!J39="","",Данные!$C$7)</f>
      </c>
      <c r="H43" s="6"/>
    </row>
    <row r="44" spans="1:8" ht="12.75">
      <c r="A44" s="11">
        <v>25</v>
      </c>
      <c r="B44" s="12">
        <f>IF(Данные!B40="","",Данные!B40)</f>
      </c>
      <c r="C44" s="45">
        <f>IF(Данные!C40="","",Данные!C40)</f>
      </c>
      <c r="D44" s="11">
        <f>Данные!K40</f>
      </c>
      <c r="E44" s="3">
        <f>Данные!J40</f>
      </c>
      <c r="F44" s="3">
        <f>Данные!M40</f>
      </c>
      <c r="G44" s="31">
        <f>IF(Данные!J40="","",Данные!$C$7)</f>
      </c>
      <c r="H44" s="6"/>
    </row>
    <row r="45" spans="1:8" ht="12.75">
      <c r="A45" s="11">
        <v>26</v>
      </c>
      <c r="B45" s="12">
        <f>IF(Данные!B41="","",Данные!B41)</f>
      </c>
      <c r="C45" s="45">
        <f>IF(Данные!C41="","",Данные!C41)</f>
      </c>
      <c r="D45" s="11">
        <f>Данные!K41</f>
      </c>
      <c r="E45" s="3">
        <f>Данные!J41</f>
      </c>
      <c r="F45" s="3">
        <f>Данные!M41</f>
      </c>
      <c r="G45" s="31">
        <f>IF(Данные!J41="","",Данные!$C$7)</f>
      </c>
      <c r="H45" s="6"/>
    </row>
    <row r="46" spans="1:8" ht="12.75">
      <c r="A46" s="11">
        <v>27</v>
      </c>
      <c r="B46" s="12">
        <f>IF(Данные!B42="","",Данные!B42)</f>
      </c>
      <c r="C46" s="45">
        <f>IF(Данные!C42="","",Данные!C42)</f>
      </c>
      <c r="D46" s="11">
        <f>Данные!K42</f>
      </c>
      <c r="E46" s="3">
        <f>Данные!J42</f>
      </c>
      <c r="F46" s="3">
        <f>Данные!M42</f>
      </c>
      <c r="G46" s="31">
        <f>IF(Данные!J42="","",Данные!$C$7)</f>
      </c>
      <c r="H46" s="6"/>
    </row>
    <row r="47" spans="1:8" ht="12.75">
      <c r="A47" s="11">
        <v>28</v>
      </c>
      <c r="B47" s="12">
        <f>IF(Данные!B43="","",Данные!B43)</f>
      </c>
      <c r="C47" s="45">
        <f>IF(Данные!C43="","",Данные!C43)</f>
      </c>
      <c r="D47" s="11">
        <f>Данные!K43</f>
      </c>
      <c r="E47" s="3">
        <f>Данные!J43</f>
      </c>
      <c r="F47" s="3">
        <f>Данные!M43</f>
      </c>
      <c r="G47" s="31">
        <f>IF(Данные!J43="","",Данные!$C$7)</f>
      </c>
      <c r="H47" s="6"/>
    </row>
    <row r="48" spans="1:8" ht="12.75">
      <c r="A48" s="11">
        <v>29</v>
      </c>
      <c r="B48" s="12">
        <f>IF(Данные!B44="","",Данные!B44)</f>
      </c>
      <c r="C48" s="45">
        <f>IF(Данные!C44="","",Данные!C44)</f>
      </c>
      <c r="D48" s="11">
        <f>Данные!K44</f>
      </c>
      <c r="E48" s="3">
        <f>Данные!J44</f>
      </c>
      <c r="F48" s="3">
        <f>Данные!M44</f>
      </c>
      <c r="G48" s="31">
        <f>IF(Данные!J44="","",Данные!$C$7)</f>
      </c>
      <c r="H48" s="6"/>
    </row>
    <row r="49" spans="1:8" ht="12.75">
      <c r="A49" s="11">
        <v>30</v>
      </c>
      <c r="B49" s="12">
        <f>IF(Данные!B45="","",Данные!B45)</f>
      </c>
      <c r="C49" s="45">
        <f>IF(Данные!C45="","",Данные!C45)</f>
      </c>
      <c r="D49" s="11">
        <f>Данные!K45</f>
      </c>
      <c r="E49" s="3">
        <f>Данные!J45</f>
      </c>
      <c r="F49" s="3">
        <f>Данные!M45</f>
      </c>
      <c r="G49" s="31">
        <f>IF(Данные!J45="","",Данные!$C$7)</f>
      </c>
      <c r="H49" s="6"/>
    </row>
    <row r="50" spans="1:8" ht="12.75">
      <c r="A50" s="11">
        <v>31</v>
      </c>
      <c r="B50" s="12">
        <f>IF(Данные!B46="","",Данные!B46)</f>
      </c>
      <c r="C50" s="45">
        <f>IF(Данные!C46="","",Данные!C46)</f>
      </c>
      <c r="D50" s="11">
        <f>Данные!K46</f>
      </c>
      <c r="E50" s="3">
        <f>Данные!J46</f>
      </c>
      <c r="F50" s="3">
        <f>Данные!M46</f>
      </c>
      <c r="G50" s="31">
        <f>IF(Данные!J46="","",Данные!$C$7)</f>
      </c>
      <c r="H50" s="6"/>
    </row>
    <row r="51" spans="1:8" ht="12.75">
      <c r="A51" s="11">
        <v>32</v>
      </c>
      <c r="B51" s="12">
        <f>IF(Данные!B47="","",Данные!B47)</f>
      </c>
      <c r="C51" s="45">
        <f>IF(Данные!C47="","",Данные!C47)</f>
      </c>
      <c r="D51" s="11">
        <f>Данные!K47</f>
      </c>
      <c r="E51" s="3">
        <f>Данные!J47</f>
      </c>
      <c r="F51" s="3">
        <f>Данные!M47</f>
      </c>
      <c r="G51" s="31">
        <f>IF(Данные!J47="","",Данные!$C$7)</f>
      </c>
      <c r="H51" s="6"/>
    </row>
    <row r="52" spans="1:8" ht="12.75">
      <c r="A52" s="11">
        <v>33</v>
      </c>
      <c r="B52" s="12">
        <f>IF(Данные!B48="","",Данные!B48)</f>
      </c>
      <c r="C52" s="45">
        <f>IF(Данные!C48="","",Данные!C48)</f>
      </c>
      <c r="D52" s="11">
        <f>Данные!K48</f>
      </c>
      <c r="E52" s="3">
        <f>Данные!J48</f>
      </c>
      <c r="F52" s="3">
        <f>Данные!M48</f>
      </c>
      <c r="G52" s="31">
        <f>IF(Данные!J48="","",Данные!$C$7)</f>
      </c>
      <c r="H52" s="6"/>
    </row>
    <row r="53" spans="1:8" ht="12.75">
      <c r="A53" s="11">
        <v>34</v>
      </c>
      <c r="B53" s="12">
        <f>IF(Данные!B49="","",Данные!B49)</f>
      </c>
      <c r="C53" s="45">
        <f>IF(Данные!C49="","",Данные!C49)</f>
      </c>
      <c r="D53" s="11">
        <f>Данные!K49</f>
      </c>
      <c r="E53" s="3">
        <f>Данные!J49</f>
      </c>
      <c r="F53" s="3">
        <f>Данные!M49</f>
      </c>
      <c r="G53" s="31">
        <f>IF(Данные!J49="","",Данные!$C$7)</f>
      </c>
      <c r="H53" s="6"/>
    </row>
    <row r="54" spans="1:8" ht="12.75">
      <c r="A54" s="11">
        <v>35</v>
      </c>
      <c r="B54" s="12">
        <f>IF(Данные!B50="","",Данные!B50)</f>
      </c>
      <c r="C54" s="45">
        <f>IF(Данные!C50="","",Данные!C50)</f>
      </c>
      <c r="D54" s="11">
        <f>Данные!K50</f>
      </c>
      <c r="E54" s="3">
        <f>Данные!J50</f>
      </c>
      <c r="F54" s="3">
        <f>Данные!M50</f>
      </c>
      <c r="G54" s="31">
        <f>IF(Данные!J50="","",Данные!$C$7)</f>
      </c>
      <c r="H54" s="6"/>
    </row>
    <row r="56" spans="1:7" ht="12.75">
      <c r="A56" s="16" t="s">
        <v>86</v>
      </c>
      <c r="C56" s="4"/>
      <c r="D56" s="15"/>
      <c r="E56" s="15"/>
      <c r="G56" s="16" t="str">
        <f>Факультет_настройки!B4</f>
        <v>Шталь Т.В.</v>
      </c>
    </row>
    <row r="57" spans="1:7" ht="12.75">
      <c r="A57" s="16"/>
      <c r="C57" s="4"/>
      <c r="D57" s="4"/>
      <c r="E57" s="4"/>
      <c r="G57" s="16"/>
    </row>
    <row r="58" spans="1:8" ht="12.75">
      <c r="A58" s="16"/>
      <c r="B58" s="133" t="s">
        <v>44</v>
      </c>
      <c r="C58" s="133"/>
      <c r="D58" s="133"/>
      <c r="E58" s="133"/>
      <c r="F58" s="133"/>
      <c r="G58" s="133"/>
      <c r="H58" s="133"/>
    </row>
    <row r="59" spans="1:7" ht="12.75">
      <c r="A59" s="16"/>
      <c r="C59" s="4"/>
      <c r="D59" s="4"/>
      <c r="E59" s="4"/>
      <c r="G59" s="16"/>
    </row>
    <row r="60" spans="1:8" ht="25.5" customHeight="1">
      <c r="A60" s="16"/>
      <c r="B60" s="129" t="s">
        <v>33</v>
      </c>
      <c r="C60" s="129" t="s">
        <v>34</v>
      </c>
      <c r="D60" s="129"/>
      <c r="E60" s="129" t="s">
        <v>35</v>
      </c>
      <c r="F60" s="129"/>
      <c r="G60" s="129"/>
      <c r="H60" s="129"/>
    </row>
    <row r="61" spans="1:8" ht="25.5">
      <c r="A61" s="16"/>
      <c r="B61" s="129"/>
      <c r="C61" s="129"/>
      <c r="D61" s="129"/>
      <c r="E61" s="129" t="s">
        <v>36</v>
      </c>
      <c r="F61" s="129"/>
      <c r="G61" s="129"/>
      <c r="H61" s="33" t="s">
        <v>37</v>
      </c>
    </row>
    <row r="62" spans="1:8" ht="12.75">
      <c r="A62" s="16"/>
      <c r="B62" s="35">
        <f>Данные!V52</f>
        <v>0</v>
      </c>
      <c r="C62" s="117" t="s">
        <v>66</v>
      </c>
      <c r="D62" s="118"/>
      <c r="E62" s="117" t="s">
        <v>38</v>
      </c>
      <c r="F62" s="132"/>
      <c r="G62" s="118"/>
      <c r="H62" s="120" t="s">
        <v>43</v>
      </c>
    </row>
    <row r="63" spans="1:8" ht="12.75">
      <c r="A63" s="16"/>
      <c r="B63" s="35">
        <f>Данные!W52</f>
        <v>0</v>
      </c>
      <c r="C63" s="117" t="s">
        <v>67</v>
      </c>
      <c r="D63" s="118"/>
      <c r="E63" s="122" t="s">
        <v>39</v>
      </c>
      <c r="F63" s="123"/>
      <c r="G63" s="124"/>
      <c r="H63" s="128"/>
    </row>
    <row r="64" spans="1:8" ht="12.75">
      <c r="A64" s="16"/>
      <c r="B64" s="35">
        <f>Данные!X52</f>
        <v>0</v>
      </c>
      <c r="C64" s="117" t="s">
        <v>68</v>
      </c>
      <c r="D64" s="118"/>
      <c r="E64" s="125"/>
      <c r="F64" s="126"/>
      <c r="G64" s="127"/>
      <c r="H64" s="128"/>
    </row>
    <row r="65" spans="1:8" ht="12.75">
      <c r="A65" s="16"/>
      <c r="B65" s="33">
        <f>Данные!Y52</f>
        <v>0</v>
      </c>
      <c r="C65" s="117" t="s">
        <v>69</v>
      </c>
      <c r="D65" s="118"/>
      <c r="E65" s="122" t="s">
        <v>40</v>
      </c>
      <c r="F65" s="123"/>
      <c r="G65" s="124"/>
      <c r="H65" s="128"/>
    </row>
    <row r="66" spans="1:8" ht="12.75">
      <c r="A66" s="16"/>
      <c r="B66" s="35">
        <f>Данные!Z52</f>
        <v>0</v>
      </c>
      <c r="C66" s="117" t="s">
        <v>70</v>
      </c>
      <c r="D66" s="118"/>
      <c r="E66" s="125"/>
      <c r="F66" s="126"/>
      <c r="G66" s="127"/>
      <c r="H66" s="121"/>
    </row>
    <row r="67" spans="1:8" ht="12.75">
      <c r="A67" s="16"/>
      <c r="B67" s="35">
        <f>Данные!AA52</f>
        <v>0</v>
      </c>
      <c r="C67" s="117" t="s">
        <v>50</v>
      </c>
      <c r="D67" s="118"/>
      <c r="E67" s="122" t="s">
        <v>41</v>
      </c>
      <c r="F67" s="123"/>
      <c r="G67" s="124"/>
      <c r="H67" s="120" t="s">
        <v>42</v>
      </c>
    </row>
    <row r="68" spans="1:8" ht="12.75">
      <c r="A68" s="16"/>
      <c r="B68" s="35">
        <f>Данные!AB52</f>
        <v>0</v>
      </c>
      <c r="C68" s="119" t="s">
        <v>51</v>
      </c>
      <c r="D68" s="118"/>
      <c r="E68" s="125"/>
      <c r="F68" s="126"/>
      <c r="G68" s="127"/>
      <c r="H68" s="121"/>
    </row>
    <row r="69" spans="1:8" ht="12.75">
      <c r="A69" s="16"/>
      <c r="B69" s="39"/>
      <c r="C69" s="38"/>
      <c r="D69" s="38"/>
      <c r="E69" s="38"/>
      <c r="F69" s="39"/>
      <c r="G69" s="37"/>
      <c r="H69" s="39"/>
    </row>
    <row r="71" spans="2:8" ht="12.75">
      <c r="B71" s="16" t="str">
        <f>IF(Данные!$C$11="ДІ","Голова ДЕК","Екзаменатор (викладач)")</f>
        <v>Екзаменатор (викладач)</v>
      </c>
      <c r="D71" s="15"/>
      <c r="E71" s="15"/>
      <c r="G71" s="4">
        <f>IF(Данные!C3="","",Данные!C3)</f>
      </c>
      <c r="H71" s="4"/>
    </row>
    <row r="72" spans="4:8" ht="11.25" customHeight="1">
      <c r="D72" s="107"/>
      <c r="E72" s="107"/>
      <c r="G72" s="108"/>
      <c r="H72" s="108"/>
    </row>
  </sheetData>
  <sheetProtection formatRows="0"/>
  <mergeCells count="43">
    <mergeCell ref="B60:B61"/>
    <mergeCell ref="A9:H9"/>
    <mergeCell ref="C66:D66"/>
    <mergeCell ref="E62:G62"/>
    <mergeCell ref="B58:H58"/>
    <mergeCell ref="A18:A19"/>
    <mergeCell ref="E60:H60"/>
    <mergeCell ref="E61:G61"/>
    <mergeCell ref="E63:G64"/>
    <mergeCell ref="E65:G66"/>
    <mergeCell ref="B18:B19"/>
    <mergeCell ref="A16:B16"/>
    <mergeCell ref="C17:H17"/>
    <mergeCell ref="G18:G19"/>
    <mergeCell ref="A8:H8"/>
    <mergeCell ref="C6:F6"/>
    <mergeCell ref="A7:H7"/>
    <mergeCell ref="C16:H16"/>
    <mergeCell ref="A10:H10"/>
    <mergeCell ref="B11:H11"/>
    <mergeCell ref="A12:C12"/>
    <mergeCell ref="C15:H15"/>
    <mergeCell ref="A14:B14"/>
    <mergeCell ref="C14:H14"/>
    <mergeCell ref="G1:H1"/>
    <mergeCell ref="A2:H2"/>
    <mergeCell ref="A3:H3"/>
    <mergeCell ref="F4:H4"/>
    <mergeCell ref="C62:D62"/>
    <mergeCell ref="H18:H19"/>
    <mergeCell ref="D18:F18"/>
    <mergeCell ref="H62:H66"/>
    <mergeCell ref="C65:D65"/>
    <mergeCell ref="C63:D63"/>
    <mergeCell ref="C60:D61"/>
    <mergeCell ref="C18:C19"/>
    <mergeCell ref="C64:D64"/>
    <mergeCell ref="D72:E72"/>
    <mergeCell ref="G72:H72"/>
    <mergeCell ref="C67:D67"/>
    <mergeCell ref="C68:D68"/>
    <mergeCell ref="H67:H68"/>
    <mergeCell ref="E67:G68"/>
  </mergeCells>
  <conditionalFormatting sqref="B62:B68">
    <cfRule type="cellIs" priority="1" dxfId="0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  <ignoredErrors>
    <ignoredError sqref="C6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C3:D27"/>
  <sheetViews>
    <sheetView zoomScalePageLayoutView="0" workbookViewId="0" topLeftCell="A1">
      <selection activeCell="C3" sqref="C3:D21"/>
    </sheetView>
  </sheetViews>
  <sheetFormatPr defaultColWidth="9.140625" defaultRowHeight="12.75"/>
  <cols>
    <col min="3" max="3" width="33.421875" style="0" customWidth="1"/>
  </cols>
  <sheetData>
    <row r="3" spans="3:4" ht="18.75">
      <c r="C3" s="80"/>
      <c r="D3" s="81"/>
    </row>
    <row r="4" spans="3:4" ht="18.75">
      <c r="C4" s="80"/>
      <c r="D4" s="81"/>
    </row>
    <row r="5" spans="3:4" ht="18.75">
      <c r="C5" s="80"/>
      <c r="D5" s="81"/>
    </row>
    <row r="6" spans="3:4" ht="18.75">
      <c r="C6" s="80"/>
      <c r="D6" s="81"/>
    </row>
    <row r="7" spans="3:4" ht="18.75">
      <c r="C7" s="84"/>
      <c r="D7" s="81"/>
    </row>
    <row r="8" spans="3:4" ht="18.75">
      <c r="C8" s="80"/>
      <c r="D8" s="81"/>
    </row>
    <row r="9" spans="3:4" ht="18.75">
      <c r="C9" s="80"/>
      <c r="D9" s="81"/>
    </row>
    <row r="10" spans="3:4" ht="18.75">
      <c r="C10" s="80"/>
      <c r="D10" s="81"/>
    </row>
    <row r="11" spans="3:4" ht="18.75">
      <c r="C11" s="80"/>
      <c r="D11" s="81"/>
    </row>
    <row r="12" spans="3:4" ht="18.75">
      <c r="C12" s="80"/>
      <c r="D12" s="81"/>
    </row>
    <row r="13" spans="3:4" ht="18.75">
      <c r="C13" s="80"/>
      <c r="D13" s="81"/>
    </row>
    <row r="14" spans="3:4" ht="18.75">
      <c r="C14" s="84"/>
      <c r="D14" s="81"/>
    </row>
    <row r="15" spans="3:4" ht="18.75">
      <c r="C15" s="80"/>
      <c r="D15" s="81"/>
    </row>
    <row r="16" spans="3:4" ht="18.75">
      <c r="C16" s="80"/>
      <c r="D16" s="81"/>
    </row>
    <row r="17" spans="3:4" ht="18.75">
      <c r="C17" s="80"/>
      <c r="D17" s="81"/>
    </row>
    <row r="18" spans="3:4" ht="18.75">
      <c r="C18" s="80"/>
      <c r="D18" s="81"/>
    </row>
    <row r="19" spans="3:4" ht="18.75">
      <c r="C19" s="84"/>
      <c r="D19" s="81"/>
    </row>
    <row r="20" spans="3:4" ht="18.75">
      <c r="C20" s="80"/>
      <c r="D20" s="81"/>
    </row>
    <row r="21" spans="3:4" ht="18.75">
      <c r="C21" s="84"/>
      <c r="D21" s="81"/>
    </row>
    <row r="22" spans="3:4" ht="18.75">
      <c r="C22" s="82"/>
      <c r="D22" s="83"/>
    </row>
    <row r="23" spans="3:4" ht="18.75">
      <c r="C23" s="80"/>
      <c r="D23" s="81"/>
    </row>
    <row r="24" spans="3:4" ht="18.75">
      <c r="C24" s="80"/>
      <c r="D24" s="81"/>
    </row>
    <row r="25" spans="3:4" ht="18.75">
      <c r="C25" s="80"/>
      <c r="D25" s="81"/>
    </row>
    <row r="26" spans="3:4" ht="18.75">
      <c r="C26" s="80"/>
      <c r="D26" s="81"/>
    </row>
    <row r="27" spans="3:4" ht="18.75">
      <c r="C27" s="80"/>
      <c r="D27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2014-10-03T08:11:17Z</cp:lastPrinted>
  <dcterms:created xsi:type="dcterms:W3CDTF">1996-10-08T23:32:33Z</dcterms:created>
  <dcterms:modified xsi:type="dcterms:W3CDTF">2020-04-06T09:47:12Z</dcterms:modified>
  <cp:category/>
  <cp:version/>
  <cp:contentType/>
  <cp:contentStatus/>
</cp:coreProperties>
</file>